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41 Pasadena\"/>
    </mc:Choice>
  </mc:AlternateContent>
  <bookViews>
    <workbookView xWindow="645" yWindow="320" windowWidth="24135" windowHeight="13740" tabRatio="500" firstSheet="1" activeTab="1"/>
  </bookViews>
  <sheets>
    <sheet name="ddConsortia" sheetId="11" state="hidden" r:id="rId1"/>
    <sheet name="Summary" sheetId="38" r:id="rId2"/>
    <sheet name="PCC" sheetId="13" r:id="rId3"/>
    <sheet name="PUSD" sheetId="37" r:id="rId4"/>
    <sheet name="TCUSD" sheetId="19" r:id="rId5"/>
  </sheets>
  <externalReferences>
    <externalReference r:id="rId6"/>
  </externalReferences>
  <definedNames>
    <definedName name="ddConsortia">[1]Census!$A$2:$A$71</definedName>
    <definedName name="ddConsortium">ddConsortia!$A$2:$A$72</definedName>
    <definedName name="_xlnm.Print_Area" localSheetId="2">PCC!$A$1:$L$55</definedName>
    <definedName name="_xlnm.Print_Area" localSheetId="3">PUSD!$A$1:$L$55</definedName>
    <definedName name="_xlnm.Print_Area" localSheetId="1">Summary!$A$1:$L$53</definedName>
    <definedName name="_xlnm.Print_Area" localSheetId="4">TCUSD!$A$1:$L$55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1" i="38" l="1"/>
  <c r="I43" i="38"/>
  <c r="I49" i="38"/>
  <c r="I51" i="38"/>
  <c r="G51" i="38"/>
  <c r="G49" i="38"/>
  <c r="G47" i="38"/>
  <c r="G45" i="38"/>
  <c r="G43" i="38"/>
  <c r="I49" i="13"/>
  <c r="I47" i="38" s="1"/>
  <c r="G43" i="13"/>
  <c r="G41" i="38" s="1"/>
  <c r="I39" i="13"/>
  <c r="I37" i="38" s="1"/>
  <c r="G39" i="13"/>
  <c r="G37" i="38" s="1"/>
  <c r="G41" i="13"/>
  <c r="G39" i="38" s="1"/>
  <c r="I28" i="38"/>
  <c r="I26" i="38"/>
  <c r="I24" i="38"/>
  <c r="I22" i="38"/>
  <c r="I20" i="38"/>
  <c r="I18" i="38"/>
  <c r="G28" i="38"/>
  <c r="G26" i="38"/>
  <c r="G24" i="38"/>
  <c r="G22" i="38"/>
  <c r="G20" i="38"/>
  <c r="G18" i="38"/>
  <c r="G16" i="38"/>
  <c r="I16" i="38"/>
  <c r="K18" i="38"/>
  <c r="K18" i="37"/>
  <c r="K47" i="13"/>
  <c r="I47" i="13" s="1"/>
  <c r="I45" i="38" s="1"/>
  <c r="I41" i="13" l="1"/>
  <c r="I39" i="38" s="1"/>
  <c r="K51" i="38"/>
  <c r="K47" i="38"/>
  <c r="K28" i="38"/>
  <c r="K26" i="38"/>
  <c r="K24" i="38"/>
  <c r="K37" i="38"/>
  <c r="K41" i="38"/>
  <c r="K45" i="38"/>
  <c r="K49" i="38"/>
  <c r="K39" i="38"/>
  <c r="K43" i="38"/>
  <c r="K16" i="38"/>
  <c r="K22" i="13"/>
  <c r="K53" i="37" l="1"/>
  <c r="K51" i="37"/>
  <c r="K49" i="37"/>
  <c r="K47" i="37"/>
  <c r="K45" i="37"/>
  <c r="K43" i="37"/>
  <c r="K41" i="37"/>
  <c r="K39" i="37"/>
  <c r="K30" i="37"/>
  <c r="K28" i="37"/>
  <c r="K26" i="37"/>
  <c r="K24" i="37"/>
  <c r="K22" i="37"/>
  <c r="K20" i="37"/>
  <c r="E8" i="37"/>
  <c r="K53" i="19"/>
  <c r="K51" i="19"/>
  <c r="K49" i="19"/>
  <c r="K47" i="19"/>
  <c r="K45" i="19"/>
  <c r="K43" i="19"/>
  <c r="K41" i="19"/>
  <c r="K39" i="19"/>
  <c r="K30" i="19"/>
  <c r="K28" i="19"/>
  <c r="K26" i="19"/>
  <c r="K24" i="19"/>
  <c r="K22" i="19"/>
  <c r="K20" i="19"/>
  <c r="E8" i="19"/>
  <c r="E8" i="13"/>
  <c r="K53" i="13"/>
  <c r="K51" i="13"/>
  <c r="K45" i="13"/>
  <c r="K43" i="13"/>
  <c r="K41" i="13"/>
  <c r="K39" i="13"/>
  <c r="K30" i="13"/>
  <c r="K28" i="13"/>
  <c r="K26" i="13"/>
  <c r="K24" i="13"/>
  <c r="K20" i="13"/>
  <c r="K18" i="13"/>
</calcChain>
</file>

<file path=xl/sharedStrings.xml><?xml version="1.0" encoding="utf-8"?>
<sst xmlns="http://schemas.openxmlformats.org/spreadsheetml/2006/main" count="207" uniqueCount="117">
  <si>
    <t>Projected Target Rate (%) for 2015-2016  </t>
  </si>
  <si>
    <t>Projected number of Students with this goal</t>
  </si>
  <si>
    <t>Projected number achieving the performance outcome</t>
  </si>
  <si>
    <t xml:space="preserve">6.2a - For WIOA students - % that completes at least one Educational Functioning Level as defined in the NRS system, for those who had this goal during the current program year.  </t>
  </si>
  <si>
    <t xml:space="preserve">6.2b - For Non-WIOA students - % that achieves at least one course completion, for those who had this goal during the current program year.  </t>
  </si>
  <si>
    <t xml:space="preserve">6.2c - % Completion of HSD or Equivalent, for those who had this goal during the current program year.  </t>
  </si>
  <si>
    <t xml:space="preserve">6.2d - % Transition from K-12 adult to post-secondary, for those who had this goal during the current program year.  </t>
  </si>
  <si>
    <t xml:space="preserve">6.2e - % Transition from non-credit to credit in post-secondary, for those who had this goal during the current program year.  </t>
  </si>
  <si>
    <t xml:space="preserve">6.2f - % Completion of post-secondary certifications, degrees, or training programs, for those who had this goal during the current program year.  </t>
  </si>
  <si>
    <t xml:space="preserve">6.2g - % Placed in jobs, for those who had this goal during the current program year.  </t>
  </si>
  <si>
    <t>6.2h - % With increased wages, for those who had this goal during the current program year.</t>
  </si>
  <si>
    <t>AY 2013-2014 Numbers From AB86 Final Plan</t>
  </si>
  <si>
    <t>Projected Target for
2015-2016</t>
  </si>
  <si>
    <t>Consortium Name:</t>
  </si>
  <si>
    <t>Cerritos</t>
  </si>
  <si>
    <t>Member Name:</t>
  </si>
  <si>
    <t>Regional Consortia</t>
  </si>
  <si>
    <t>Allan Hancock</t>
  </si>
  <si>
    <t>Antelope Valley</t>
  </si>
  <si>
    <t>Barstow</t>
  </si>
  <si>
    <t>Butte-Glenn</t>
  </si>
  <si>
    <t>Cabrillo</t>
  </si>
  <si>
    <t>Chabot-Las Positas</t>
  </si>
  <si>
    <t>Chaffey</t>
  </si>
  <si>
    <t>Citrus</t>
  </si>
  <si>
    <t>Coast</t>
  </si>
  <si>
    <t>Compton / Paramount (Tri-Cities)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</si>
  <si>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</si>
  <si>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</si>
  <si>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</si>
  <si>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</si>
  <si>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</si>
  <si>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</si>
  <si>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</si>
  <si>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</si>
  <si>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</si>
  <si>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Hartnell / Salinas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</si>
  <si>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</si>
  <si>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</si>
  <si>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</si>
  <si>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</si>
  <si>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</si>
  <si>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</si>
  <si>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</si>
  <si>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</si>
  <si>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</si>
  <si>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</si>
  <si>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</si>
  <si>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</si>
  <si>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</si>
  <si>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</si>
  <si>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</si>
  <si>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</si>
  <si>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</si>
  <si>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</si>
  <si>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Palomar / Vista</t>
  </si>
  <si>
    <t>Pasadena</t>
  </si>
  <si>
    <t>Peralta / Piedmont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</si>
  <si>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</si>
  <si>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</si>
  <si>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</si>
  <si>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</si>
  <si>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</si>
  <si>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</si>
  <si>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</si>
  <si>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</si>
  <si>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 Luis Obispo</t>
  </si>
  <si>
    <t>San Mateo</t>
  </si>
  <si>
    <t>Santa Barbara</t>
  </si>
  <si>
    <t>Santa Clarita</t>
  </si>
  <si>
    <t>Santa Monica</t>
  </si>
  <si>
    <t>Sequoias</t>
  </si>
  <si>
    <t>Shasta-Tehama-Trinity</t>
  </si>
  <si>
    <t>Sierra / Roseville</t>
  </si>
  <si>
    <t>Siskiyou</t>
  </si>
  <si>
    <t>Solano</t>
  </si>
  <si>
    <t>Sonoma</t>
  </si>
  <si>
    <t xml:space="preserve">South Bay </t>
  </si>
  <si>
    <t>South Orange</t>
  </si>
  <si>
    <t>Southwestern</t>
  </si>
  <si>
    <t>State Center</t>
  </si>
  <si>
    <t>Ventura</t>
  </si>
  <si>
    <t>Victor Valley</t>
  </si>
  <si>
    <t>West Hills</t>
  </si>
  <si>
    <t>West Kern</t>
  </si>
  <si>
    <t>Yosemite</t>
  </si>
  <si>
    <t>Yuba</t>
  </si>
  <si>
    <r>
      <t xml:space="preserve">Table 6.1 Levels of Service by Program Area and Member (Projected Targets). </t>
    </r>
    <r>
      <rPr>
        <sz val="12"/>
        <color theme="1"/>
        <rFont val="Arial"/>
        <family val="2"/>
      </rPr>
      <t xml:space="preserve">Provide a the number of students served in AY 2013-14 as identified in  your AB86 Final Plan, as applicable, and target numbers for each of the AB104 Program Areas listed in the table shown below. </t>
    </r>
    <r>
      <rPr>
        <i/>
        <sz val="12"/>
        <color theme="1"/>
        <rFont val="Arial"/>
        <family val="2"/>
      </rPr>
      <t xml:space="preserve">Estimates for the figures for the new AB104 program areas (Pre-Apprenticeship training, Adults training to support child school success, and Older Adults in the Workforce) are acceptable. </t>
    </r>
    <r>
      <rPr>
        <sz val="12"/>
        <color theme="1"/>
        <rFont val="Arial"/>
        <family val="2"/>
      </rPr>
      <t xml:space="preserve">Duplicated headcounts are acceptable as some students may be in more than one program. You may add notes to explain your baseline and target figures, if necessary. </t>
    </r>
    <r>
      <rPr>
        <b/>
        <sz val="12"/>
        <color theme="1"/>
        <rFont val="Arial"/>
        <family val="2"/>
      </rPr>
      <t xml:space="preserve">It is understood that these figures will change over the course of implementation, so this would be your best estimate at this time. </t>
    </r>
  </si>
  <si>
    <r>
      <t xml:space="preserve">Table 6.2: Performance Outcomes by Member – Projected Targets. </t>
    </r>
    <r>
      <rPr>
        <sz val="12"/>
        <rFont val="Arial"/>
        <family val="2"/>
      </rPr>
      <t xml:space="preserve">Provide target percentages for each of the performance measures listed in the table shown below. See the Guidance document for more information on this section, and resource links for goal-setting approaches. </t>
    </r>
  </si>
  <si>
    <t>6.1b - English as a second language</t>
  </si>
  <si>
    <t>Projected Percent Change (%) for 2015-2016  </t>
  </si>
  <si>
    <t>AB104 Block Grant Consortium Performance Measures Form</t>
  </si>
  <si>
    <t>Notes</t>
  </si>
  <si>
    <t>Consortium:</t>
  </si>
  <si>
    <t>6.1a - Adult Education (ABE, ASE, Basic Skills)</t>
  </si>
  <si>
    <t>6.1c - Adults in the workforce (including older adults)</t>
  </si>
  <si>
    <t xml:space="preserve">6.1d - Adults training to support child school success </t>
  </si>
  <si>
    <t>6.1e - Adults with Disabilities</t>
  </si>
  <si>
    <t>6.1f - Careers and Technical Education</t>
  </si>
  <si>
    <t>6.1g - Pre-apprenticeship Training</t>
  </si>
  <si>
    <t>No tracking system yet in place at this time</t>
  </si>
  <si>
    <t>No tracking sytem yet in place at this time</t>
  </si>
  <si>
    <t>Implemented program discontinunce for outdated programs</t>
  </si>
  <si>
    <t>Pasadena Area Community College District</t>
  </si>
  <si>
    <t>Pasadena Unified School District</t>
  </si>
  <si>
    <t>Temple City Unified School District</t>
  </si>
  <si>
    <t>TCUSD is building capacity in its Adult High School Program</t>
  </si>
  <si>
    <t>PUSD and TCUSD will build capacity in this area</t>
  </si>
  <si>
    <t>n/a</t>
  </si>
  <si>
    <t>TCUSD joined PAC in September 2015; data limited</t>
  </si>
  <si>
    <t>Currently not tracked, but plan is being developed for Spring 2016.</t>
  </si>
  <si>
    <t>13% is historical CR transfer average for first-time NC students; however, not all students share the goal of transferring to credit.</t>
  </si>
  <si>
    <t>Guesstimate made at Regular Business Meeting (10/29/15)</t>
  </si>
  <si>
    <t>Estimates to be adjusted upon further evaluation of CASAS data</t>
  </si>
  <si>
    <t>For non-credit students who go on to earn a certification or degree (credit OR non-credit), 6% is historical average, last year was 4%.</t>
  </si>
  <si>
    <t>PUSD estimate for Spring 2016</t>
  </si>
  <si>
    <t>Projected from last year's CASAS data. Will be adjusted upon further evaluation of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</si>
</sst>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</numFmts>
  <fonts count="2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Calibri"/>
      <family val="2"/>
      <scheme val="minor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i/>
      <sz val="12"/>
      <color rgb="FF0070C0"/>
      <name val="Arial"/>
      <family val="2"/>
    </font>
    <font>
      <sz val="11"/>
      <color rgb="FF0070C0"/>
      <name val="Arial"/>
      <family val="2"/>
    </font>
    <font>
      <sz val="20"/>
      <color theme="0" tint="-0.49998474074526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6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08">
    <xf numFmtId="0" fontId="0" fillId="0" borderId="0" xfId="0"/>
    <xf numFmtId="165" fontId="17" fillId="0" borderId="10" xfId="4" quotePrefix="1" applyNumberFormat="1" applyFont="1" applyBorder="1" applyAlignment="1">
      <alignment horizontal="center" vertical="center"/>
    </xf>
    <xf numFmtId="0" fontId="17" fillId="0" borderId="0" xfId="0" quotePrefix="1" applyNumberFormat="1" applyFont="1"/>
    <xf numFmtId="0" fontId="6" fillId="0" borderId="11" xfId="5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17" fillId="0" borderId="11" xfId="0" quotePrefix="1" applyNumberFormat="1" applyFont="1" applyBorder="1"/>
    <xf numFmtId="0" fontId="3" fillId="0" borderId="0" xfId="0" applyFont="1"/>
    <xf numFmtId="0" fontId="16" fillId="2" borderId="0" xfId="0" applyFont="1" applyFill="1" applyProtection="1">
      <protection hidden="1"/>
    </xf>
    <xf numFmtId="0" fontId="15" fillId="2" borderId="0" xfId="0" applyFont="1" applyFill="1" applyAlignment="1" applyProtection="1">
      <alignment vertical="top" wrapText="1"/>
      <protection hidden="1"/>
    </xf>
    <xf numFmtId="0" fontId="16" fillId="2" borderId="0" xfId="0" applyFont="1" applyFill="1" applyAlignment="1" applyProtection="1">
      <protection hidden="1"/>
    </xf>
    <xf numFmtId="0" fontId="18" fillId="2" borderId="0" xfId="3" applyFont="1" applyFill="1" applyBorder="1" applyAlignment="1" applyProtection="1">
      <alignment horizontal="left"/>
      <protection hidden="1"/>
    </xf>
    <xf numFmtId="0" fontId="15" fillId="2" borderId="0" xfId="0" applyFont="1" applyFill="1" applyAlignment="1" applyProtection="1">
      <alignment wrapText="1"/>
      <protection hidden="1"/>
    </xf>
    <xf numFmtId="0" fontId="18" fillId="2" borderId="0" xfId="3" applyFont="1" applyFill="1" applyProtection="1">
      <protection hidden="1"/>
    </xf>
    <xf numFmtId="0" fontId="20" fillId="2" borderId="0" xfId="3" applyFont="1" applyFill="1" applyAlignment="1" applyProtection="1">
      <alignment horizontal="left" vertical="top" wrapText="1"/>
      <protection hidden="1"/>
    </xf>
    <xf numFmtId="0" fontId="20" fillId="2" borderId="0" xfId="3" applyFont="1" applyFill="1" applyProtection="1">
      <protection hidden="1"/>
    </xf>
    <xf numFmtId="0" fontId="18" fillId="2" borderId="0" xfId="3" applyFont="1" applyFill="1" applyAlignment="1" applyProtection="1">
      <alignment horizontal="right" vertical="center"/>
      <protection hidden="1"/>
    </xf>
    <xf numFmtId="0" fontId="3" fillId="2" borderId="0" xfId="3" applyFont="1" applyFill="1" applyBorder="1" applyProtection="1">
      <protection hidden="1"/>
    </xf>
    <xf numFmtId="0" fontId="3" fillId="2" borderId="0" xfId="3" applyFont="1" applyFill="1" applyProtection="1">
      <protection hidden="1"/>
    </xf>
    <xf numFmtId="0" fontId="3" fillId="2" borderId="2" xfId="3" applyFont="1" applyFill="1" applyBorder="1" applyProtection="1">
      <protection hidden="1"/>
    </xf>
    <xf numFmtId="0" fontId="3" fillId="2" borderId="3" xfId="3" applyFont="1" applyFill="1" applyBorder="1" applyProtection="1">
      <protection hidden="1"/>
    </xf>
    <xf numFmtId="0" fontId="7" fillId="2" borderId="4" xfId="3" applyFont="1" applyFill="1" applyBorder="1" applyAlignment="1" applyProtection="1">
      <alignment vertical="center" wrapText="1"/>
      <protection hidden="1"/>
    </xf>
    <xf numFmtId="164" fontId="7" fillId="2" borderId="3" xfId="3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3" applyFont="1" applyFill="1" applyBorder="1" applyProtection="1">
      <protection hidden="1"/>
    </xf>
    <xf numFmtId="0" fontId="3" fillId="2" borderId="6" xfId="3" applyFont="1" applyFill="1" applyBorder="1" applyProtection="1">
      <protection hidden="1"/>
    </xf>
    <xf numFmtId="0" fontId="9" fillId="2" borderId="0" xfId="3" applyFont="1" applyFill="1" applyBorder="1" applyAlignment="1" applyProtection="1">
      <alignment horizontal="center" vertical="center" wrapText="1"/>
      <protection hidden="1"/>
    </xf>
    <xf numFmtId="0" fontId="3" fillId="2" borderId="8" xfId="3" applyFont="1" applyFill="1" applyBorder="1" applyProtection="1">
      <protection hidden="1"/>
    </xf>
    <xf numFmtId="0" fontId="10" fillId="2" borderId="0" xfId="3" applyFont="1" applyFill="1" applyAlignment="1" applyProtection="1">
      <alignment wrapText="1"/>
      <protection hidden="1"/>
    </xf>
    <xf numFmtId="0" fontId="10" fillId="2" borderId="6" xfId="3" applyFont="1" applyFill="1" applyBorder="1" applyAlignment="1" applyProtection="1">
      <alignment wrapText="1"/>
      <protection hidden="1"/>
    </xf>
    <xf numFmtId="0" fontId="11" fillId="2" borderId="0" xfId="3" applyFont="1" applyFill="1" applyBorder="1" applyAlignment="1" applyProtection="1">
      <alignment horizontal="center" vertical="center" wrapText="1"/>
      <protection hidden="1"/>
    </xf>
    <xf numFmtId="0" fontId="11" fillId="2" borderId="8" xfId="3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Protection="1">
      <protection hidden="1"/>
    </xf>
    <xf numFmtId="0" fontId="10" fillId="2" borderId="6" xfId="3" applyFont="1" applyFill="1" applyBorder="1" applyProtection="1">
      <protection hidden="1"/>
    </xf>
    <xf numFmtId="0" fontId="12" fillId="2" borderId="0" xfId="3" applyFont="1" applyFill="1" applyBorder="1" applyAlignment="1" applyProtection="1">
      <alignment horizontal="left" vertical="center" wrapText="1"/>
      <protection hidden="1"/>
    </xf>
    <xf numFmtId="164" fontId="5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Alignment="1" applyProtection="1">
      <alignment vertical="center"/>
      <protection hidden="1"/>
    </xf>
    <xf numFmtId="0" fontId="10" fillId="2" borderId="6" xfId="3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vertical="center"/>
      <protection hidden="1"/>
    </xf>
    <xf numFmtId="0" fontId="6" fillId="5" borderId="1" xfId="1" applyNumberFormat="1" applyFont="1" applyFill="1" applyBorder="1" applyAlignment="1" applyProtection="1">
      <alignment horizontal="center" vertical="center"/>
      <protection hidden="1"/>
    </xf>
    <xf numFmtId="1" fontId="3" fillId="2" borderId="0" xfId="3" applyNumberFormat="1" applyFont="1" applyFill="1" applyBorder="1" applyAlignment="1" applyProtection="1">
      <alignment horizontal="center" vertical="center"/>
      <protection hidden="1"/>
    </xf>
    <xf numFmtId="9" fontId="14" fillId="4" borderId="1" xfId="2" applyFont="1" applyFill="1" applyBorder="1" applyAlignment="1" applyProtection="1">
      <alignment horizontal="center" vertical="center"/>
      <protection hidden="1"/>
    </xf>
    <xf numFmtId="0" fontId="10" fillId="2" borderId="8" xfId="3" applyFont="1" applyFill="1" applyBorder="1" applyAlignment="1" applyProtection="1">
      <alignment vertical="center"/>
      <protection hidden="1"/>
    </xf>
    <xf numFmtId="0" fontId="20" fillId="2" borderId="0" xfId="3" applyFont="1" applyFill="1" applyBorder="1" applyProtection="1">
      <protection hidden="1"/>
    </xf>
    <xf numFmtId="0" fontId="20" fillId="2" borderId="6" xfId="3" applyFont="1" applyFill="1" applyBorder="1" applyProtection="1">
      <protection hidden="1"/>
    </xf>
    <xf numFmtId="166" fontId="11" fillId="2" borderId="0" xfId="2" applyNumberFormat="1" applyFont="1" applyFill="1" applyBorder="1" applyAlignment="1" applyProtection="1">
      <alignment horizontal="center" vertical="center" wrapText="1"/>
      <protection hidden="1"/>
    </xf>
    <xf numFmtId="0" fontId="3" fillId="2" borderId="0" xfId="3" applyFont="1" applyFill="1" applyAlignment="1" applyProtection="1">
      <alignment horizontal="left" vertical="top"/>
      <protection hidden="1"/>
    </xf>
    <xf numFmtId="164" fontId="4" fillId="2" borderId="0" xfId="3" applyNumberFormat="1" applyFont="1" applyFill="1" applyProtection="1">
      <protection hidden="1"/>
    </xf>
    <xf numFmtId="0" fontId="16" fillId="0" borderId="0" xfId="0" applyFont="1" applyAlignment="1" applyProtection="1">
      <alignment horizontal="left" wrapText="1" indent="1"/>
      <protection hidden="1"/>
    </xf>
    <xf numFmtId="0" fontId="3" fillId="2" borderId="13" xfId="3" applyFont="1" applyFill="1" applyBorder="1" applyProtection="1">
      <protection hidden="1"/>
    </xf>
    <xf numFmtId="0" fontId="3" fillId="2" borderId="10" xfId="3" applyFont="1" applyFill="1" applyBorder="1" applyProtection="1">
      <protection hidden="1"/>
    </xf>
    <xf numFmtId="1" fontId="3" fillId="2" borderId="10" xfId="3" applyNumberFormat="1" applyFont="1" applyFill="1" applyBorder="1" applyAlignment="1" applyProtection="1">
      <alignment horizontal="center"/>
      <protection hidden="1"/>
    </xf>
    <xf numFmtId="164" fontId="4" fillId="2" borderId="10" xfId="3" applyNumberFormat="1" applyFont="1" applyFill="1" applyBorder="1" applyAlignment="1" applyProtection="1">
      <alignment horizontal="center"/>
      <protection hidden="1"/>
    </xf>
    <xf numFmtId="0" fontId="3" fillId="2" borderId="14" xfId="3" applyFont="1" applyFill="1" applyBorder="1" applyProtection="1">
      <protection hidden="1"/>
    </xf>
    <xf numFmtId="1" fontId="3" fillId="2" borderId="0" xfId="3" applyNumberFormat="1" applyFont="1" applyFill="1" applyProtection="1">
      <protection hidden="1"/>
    </xf>
    <xf numFmtId="1" fontId="3" fillId="2" borderId="0" xfId="3" applyNumberFormat="1" applyFont="1" applyFill="1" applyBorder="1" applyProtection="1">
      <protection hidden="1"/>
    </xf>
    <xf numFmtId="164" fontId="4" fillId="2" borderId="0" xfId="3" applyNumberFormat="1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9" fontId="14" fillId="3" borderId="1" xfId="2" applyFont="1" applyFill="1" applyBorder="1" applyAlignment="1" applyProtection="1">
      <alignment horizontal="left" vertical="top"/>
      <protection locked="0"/>
    </xf>
    <xf numFmtId="0" fontId="16" fillId="2" borderId="0" xfId="0" applyFont="1" applyFill="1" applyBorder="1" applyProtection="1">
      <protection hidden="1"/>
    </xf>
    <xf numFmtId="164" fontId="19" fillId="2" borderId="0" xfId="1" applyNumberFormat="1" applyFont="1" applyFill="1" applyBorder="1" applyAlignment="1" applyProtection="1">
      <alignment vertical="center"/>
      <protection hidden="1"/>
    </xf>
    <xf numFmtId="164" fontId="1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horizontal="left" vertical="top" wrapText="1"/>
      <protection hidden="1"/>
    </xf>
    <xf numFmtId="164" fontId="4" fillId="2" borderId="0" xfId="3" applyNumberFormat="1" applyFont="1" applyFill="1" applyBorder="1" applyAlignment="1" applyProtection="1">
      <alignment horizontal="left" vertical="top" wrapText="1"/>
      <protection hidden="1"/>
    </xf>
    <xf numFmtId="0" fontId="7" fillId="2" borderId="3" xfId="3" applyFont="1" applyFill="1" applyBorder="1" applyAlignment="1" applyProtection="1">
      <alignment vertical="center" wrapText="1"/>
      <protection hidden="1"/>
    </xf>
    <xf numFmtId="1" fontId="13" fillId="2" borderId="0" xfId="3" applyNumberFormat="1" applyFont="1" applyFill="1" applyBorder="1" applyAlignment="1" applyProtection="1">
      <alignment horizontal="center" vertical="center"/>
      <protection hidden="1"/>
    </xf>
    <xf numFmtId="9" fontId="3" fillId="5" borderId="1" xfId="2" applyFont="1" applyFill="1" applyBorder="1" applyAlignment="1" applyProtection="1">
      <alignment horizontal="center" vertical="center"/>
      <protection hidden="1"/>
    </xf>
    <xf numFmtId="0" fontId="24" fillId="2" borderId="0" xfId="3" applyFont="1" applyFill="1" applyBorder="1" applyAlignment="1" applyProtection="1">
      <alignment horizontal="center" vertical="center" wrapText="1"/>
      <protection hidden="1"/>
    </xf>
    <xf numFmtId="0" fontId="13" fillId="2" borderId="0" xfId="3" applyFont="1" applyFill="1" applyProtection="1">
      <protection hidden="1"/>
    </xf>
    <xf numFmtId="0" fontId="13" fillId="3" borderId="1" xfId="1" applyNumberFormat="1" applyFont="1" applyFill="1" applyBorder="1" applyAlignment="1" applyProtection="1">
      <alignment horizontal="center" vertical="center"/>
      <protection locked="0"/>
    </xf>
    <xf numFmtId="0" fontId="13" fillId="2" borderId="0" xfId="3" applyFont="1" applyFill="1" applyProtection="1">
      <protection locked="0"/>
    </xf>
    <xf numFmtId="9" fontId="4" fillId="3" borderId="1" xfId="2" applyFont="1" applyFill="1" applyBorder="1" applyAlignment="1" applyProtection="1">
      <alignment horizontal="left" vertical="top"/>
      <protection locked="0"/>
    </xf>
    <xf numFmtId="9" fontId="3" fillId="3" borderId="1" xfId="2" applyFont="1" applyFill="1" applyBorder="1" applyAlignment="1" applyProtection="1">
      <alignment horizontal="left" vertical="top"/>
      <protection locked="0"/>
    </xf>
    <xf numFmtId="0" fontId="14" fillId="3" borderId="1" xfId="2" applyNumberFormat="1" applyFont="1" applyFill="1" applyBorder="1" applyAlignment="1" applyProtection="1">
      <alignment horizontal="left" vertical="top"/>
      <protection locked="0"/>
    </xf>
    <xf numFmtId="0" fontId="5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3" fillId="2" borderId="0" xfId="3" applyNumberFormat="1" applyFont="1" applyFill="1" applyAlignment="1" applyProtection="1">
      <alignment horizontal="left" vertical="top"/>
      <protection hidden="1"/>
    </xf>
    <xf numFmtId="0" fontId="4" fillId="2" borderId="10" xfId="3" applyNumberFormat="1" applyFont="1" applyFill="1" applyBorder="1" applyAlignment="1" applyProtection="1">
      <alignment horizontal="center"/>
      <protection hidden="1"/>
    </xf>
    <xf numFmtId="0" fontId="14" fillId="3" borderId="1" xfId="2" applyNumberFormat="1" applyFont="1" applyFill="1" applyBorder="1" applyAlignment="1" applyProtection="1">
      <alignment horizontal="left" vertical="top" wrapText="1"/>
      <protection locked="0"/>
    </xf>
    <xf numFmtId="9" fontId="3" fillId="3" borderId="1" xfId="2" applyFont="1" applyFill="1" applyBorder="1" applyAlignment="1" applyProtection="1">
      <alignment horizontal="left" vertical="top" wrapText="1"/>
      <protection locked="0"/>
    </xf>
    <xf numFmtId="0" fontId="22" fillId="2" borderId="15" xfId="3" applyFont="1" applyFill="1" applyBorder="1" applyAlignment="1" applyProtection="1">
      <alignment horizontal="left" vertical="center" wrapText="1" indent="1"/>
      <protection hidden="1"/>
    </xf>
    <xf numFmtId="0" fontId="22" fillId="2" borderId="16" xfId="3" applyFont="1" applyFill="1" applyBorder="1" applyAlignment="1" applyProtection="1">
      <alignment horizontal="left" vertical="center" wrapText="1" indent="1"/>
      <protection hidden="1"/>
    </xf>
    <xf numFmtId="0" fontId="22" fillId="2" borderId="17" xfId="3" applyFont="1" applyFill="1" applyBorder="1" applyAlignment="1" applyProtection="1">
      <alignment horizontal="left" vertical="center" wrapText="1" indent="1"/>
      <protection hidden="1"/>
    </xf>
    <xf numFmtId="0" fontId="22" fillId="2" borderId="15" xfId="3" applyFont="1" applyFill="1" applyBorder="1" applyAlignment="1" applyProtection="1">
      <alignment horizontal="left" vertical="center" indent="1"/>
      <protection hidden="1"/>
    </xf>
    <xf numFmtId="0" fontId="22" fillId="2" borderId="16" xfId="3" applyFont="1" applyFill="1" applyBorder="1" applyAlignment="1" applyProtection="1">
      <alignment horizontal="left" vertical="center" indent="1"/>
      <protection hidden="1"/>
    </xf>
    <xf numFmtId="0" fontId="22" fillId="2" borderId="17" xfId="3" applyFont="1" applyFill="1" applyBorder="1" applyAlignment="1" applyProtection="1">
      <alignment horizontal="left" vertical="center" indent="1"/>
      <protection hidden="1"/>
    </xf>
    <xf numFmtId="0" fontId="18" fillId="2" borderId="10" xfId="3" applyFont="1" applyFill="1" applyBorder="1" applyAlignment="1" applyProtection="1">
      <alignment horizontal="left" vertical="center" wrapText="1"/>
      <protection hidden="1"/>
    </xf>
    <xf numFmtId="0" fontId="3" fillId="2" borderId="0" xfId="3" applyFont="1" applyFill="1" applyBorder="1" applyAlignment="1" applyProtection="1">
      <alignment horizontal="center"/>
      <protection hidden="1"/>
    </xf>
    <xf numFmtId="0" fontId="9" fillId="2" borderId="7" xfId="3" applyFont="1" applyFill="1" applyBorder="1" applyAlignment="1" applyProtection="1">
      <alignment horizontal="center" vertical="center" wrapText="1"/>
      <protection hidden="1"/>
    </xf>
    <xf numFmtId="0" fontId="9" fillId="2" borderId="9" xfId="3" applyFont="1" applyFill="1" applyBorder="1" applyAlignment="1" applyProtection="1">
      <alignment horizontal="center" vertical="center" wrapText="1"/>
      <protection hidden="1"/>
    </xf>
    <xf numFmtId="0" fontId="9" fillId="2" borderId="12" xfId="3" applyFont="1" applyFill="1" applyBorder="1" applyAlignment="1" applyProtection="1">
      <alignment horizontal="center" vertical="center" wrapText="1"/>
      <protection hidden="1"/>
    </xf>
    <xf numFmtId="0" fontId="8" fillId="2" borderId="7" xfId="3" applyFont="1" applyFill="1" applyBorder="1" applyAlignment="1" applyProtection="1">
      <alignment horizontal="center" vertical="center" wrapText="1"/>
      <protection hidden="1"/>
    </xf>
    <xf numFmtId="0" fontId="8" fillId="2" borderId="9" xfId="3" applyFont="1" applyFill="1" applyBorder="1" applyAlignment="1" applyProtection="1">
      <alignment horizontal="center" vertical="center" wrapText="1"/>
      <protection hidden="1"/>
    </xf>
    <xf numFmtId="0" fontId="8" fillId="2" borderId="12" xfId="3" applyFont="1" applyFill="1" applyBorder="1" applyAlignment="1" applyProtection="1">
      <alignment horizontal="center" vertical="center" wrapText="1"/>
      <protection hidden="1"/>
    </xf>
    <xf numFmtId="0" fontId="25" fillId="2" borderId="0" xfId="0" applyFont="1" applyFill="1" applyAlignment="1" applyProtection="1">
      <alignment horizontal="left" vertical="center" wrapText="1" indent="5"/>
      <protection hidden="1"/>
    </xf>
    <xf numFmtId="0" fontId="19" fillId="2" borderId="0" xfId="3" applyFont="1" applyFill="1" applyBorder="1" applyAlignment="1" applyProtection="1">
      <alignment horizontal="left" vertical="top" wrapText="1"/>
      <protection hidden="1"/>
    </xf>
    <xf numFmtId="0" fontId="19" fillId="2" borderId="0" xfId="3" applyFont="1" applyFill="1" applyAlignment="1" applyProtection="1">
      <alignment horizontal="left" vertical="center"/>
      <protection hidden="1"/>
    </xf>
    <xf numFmtId="0" fontId="23" fillId="3" borderId="15" xfId="3" applyFont="1" applyFill="1" applyBorder="1" applyAlignment="1" applyProtection="1">
      <alignment horizontal="center" vertical="center"/>
      <protection locked="0"/>
    </xf>
    <xf numFmtId="0" fontId="23" fillId="3" borderId="16" xfId="3" applyFont="1" applyFill="1" applyBorder="1" applyAlignment="1" applyProtection="1">
      <alignment horizontal="center" vertical="center"/>
      <protection locked="0"/>
    </xf>
    <xf numFmtId="0" fontId="23" fillId="3" borderId="17" xfId="3" applyFont="1" applyFill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left" vertical="top" wrapText="1"/>
      <protection hidden="1"/>
    </xf>
    <xf numFmtId="0" fontId="9" fillId="2" borderId="21" xfId="3" applyFont="1" applyFill="1" applyBorder="1" applyAlignment="1" applyProtection="1">
      <alignment horizontal="center" vertical="center" wrapText="1"/>
      <protection hidden="1"/>
    </xf>
    <xf numFmtId="0" fontId="9" fillId="2" borderId="22" xfId="3" applyFont="1" applyFill="1" applyBorder="1" applyAlignment="1" applyProtection="1">
      <alignment horizontal="center" vertical="center" wrapText="1"/>
      <protection hidden="1"/>
    </xf>
    <xf numFmtId="0" fontId="9" fillId="2" borderId="23" xfId="3" applyFont="1" applyFill="1" applyBorder="1" applyAlignment="1" applyProtection="1">
      <alignment horizontal="center" vertical="center" wrapText="1"/>
      <protection hidden="1"/>
    </xf>
    <xf numFmtId="0" fontId="8" fillId="2" borderId="21" xfId="3" applyFont="1" applyFill="1" applyBorder="1" applyAlignment="1" applyProtection="1">
      <alignment horizontal="center" vertical="center" wrapText="1"/>
      <protection hidden="1"/>
    </xf>
    <xf numFmtId="0" fontId="8" fillId="2" borderId="22" xfId="3" applyFont="1" applyFill="1" applyBorder="1" applyAlignment="1" applyProtection="1">
      <alignment horizontal="center" vertical="center" wrapText="1"/>
      <protection hidden="1"/>
    </xf>
    <xf numFmtId="0" fontId="8" fillId="2" borderId="23" xfId="3" applyFont="1" applyFill="1" applyBorder="1" applyAlignment="1" applyProtection="1">
      <alignment horizontal="center" vertical="center" wrapText="1"/>
      <protection hidden="1"/>
    </xf>
    <xf numFmtId="164" fontId="19" fillId="5" borderId="18" xfId="1" applyNumberFormat="1" applyFont="1" applyFill="1" applyBorder="1" applyAlignment="1" applyProtection="1">
      <alignment horizontal="center" vertical="center"/>
      <protection hidden="1"/>
    </xf>
    <xf numFmtId="164" fontId="19" fillId="5" borderId="19" xfId="1" applyNumberFormat="1" applyFont="1" applyFill="1" applyBorder="1" applyAlignment="1" applyProtection="1">
      <alignment horizontal="center" vertical="center"/>
      <protection hidden="1"/>
    </xf>
    <xf numFmtId="164" fontId="19" fillId="5" borderId="20" xfId="1" applyNumberFormat="1" applyFont="1" applyFill="1" applyBorder="1" applyAlignment="1" applyProtection="1">
      <alignment horizontal="center" vertical="center"/>
      <protection hidden="1"/>
    </xf>
    <xf numFmtId="0" fontId="19" fillId="2" borderId="0" xfId="3" applyFont="1" applyFill="1" applyBorder="1" applyAlignment="1" applyProtection="1">
      <alignment horizontal="left" vertical="center"/>
      <protection hidden="1"/>
    </xf>
  </cellXfs>
  <cellStyles count="14">
    <cellStyle name="Comma" xfId="4" builtinId="3"/>
    <cellStyle name="Currency" xfId="1" builtinId="4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  <cellStyle name="Normal 2" xfId="3"/>
    <cellStyle name="Normal_pasummary2012P1_1" xfId="5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1301" cy="752475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3426" y="1019175"/>
          <a:ext cx="12572999" cy="8540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ebg.cccco.edu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Sheet3"/>
      <sheetName val="Factors #1"/>
      <sheetName val="Censu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workbookViewId="0"/>
  </sheetViews>
  <sheetFormatPr defaultColWidth="11" defaultRowHeight="16" x14ac:dyDescent="0.8"/>
  <cols>
    <col min="1" max="1" width="18.875" bestFit="1" customWidth="1"/>
  </cols>
  <sheetData>
    <row r="1" spans="1:1" x14ac:dyDescent="0.8">
      <c r="A1" s="1" t="s">
        <v>16</v>
      </c>
    </row>
    <row r="2" spans="1:1" x14ac:dyDescent="0.8">
      <c r="A2" s="2" t="s">
        <v>17</v>
      </c>
    </row>
    <row r="3" spans="1:1" x14ac:dyDescent="0.8">
      <c r="A3" s="2" t="s">
        <v>18</v>
      </c>
    </row>
    <row r="4" spans="1:1" x14ac:dyDescent="0.8">
      <c r="A4" s="2" t="s">
        <v>19</v>
      </c>
    </row>
    <row r="5" spans="1:1" x14ac:dyDescent="0.8">
      <c r="A5" s="2" t="s">
        <v>20</v>
      </c>
    </row>
    <row r="6" spans="1:1" x14ac:dyDescent="0.8">
      <c r="A6" s="2" t="s">
        <v>21</v>
      </c>
    </row>
    <row r="7" spans="1:1" x14ac:dyDescent="0.8">
      <c r="A7" s="2" t="s">
        <v>14</v>
      </c>
    </row>
    <row r="8" spans="1:1" x14ac:dyDescent="0.8">
      <c r="A8" s="2" t="s">
        <v>22</v>
      </c>
    </row>
    <row r="9" spans="1:1" x14ac:dyDescent="0.8">
      <c r="A9" s="2" t="s">
        <v>23</v>
      </c>
    </row>
    <row r="10" spans="1:1" x14ac:dyDescent="0.8">
      <c r="A10" s="2" t="s">
        <v>24</v>
      </c>
    </row>
    <row r="11" spans="1:1" x14ac:dyDescent="0.8">
      <c r="A11" s="2" t="s">
        <v>25</v>
      </c>
    </row>
    <row r="12" spans="1:1" ht="27" x14ac:dyDescent="0.8">
      <c r="A12" s="3" t="s">
        <v>26</v>
      </c>
    </row>
    <row r="13" spans="1:1" x14ac:dyDescent="0.8">
      <c r="A13" s="2" t="s">
        <v>27</v>
      </c>
    </row>
    <row r="14" spans="1:1" x14ac:dyDescent="0.8">
      <c r="A14" s="2" t="s">
        <v>28</v>
      </c>
    </row>
    <row r="15" spans="1:1" x14ac:dyDescent="0.8">
      <c r="A15" s="2" t="s">
        <v>29</v>
      </c>
    </row>
    <row r="16" spans="1:1" x14ac:dyDescent="0.8">
      <c r="A16" s="2" t="s">
        <v>30</v>
      </c>
    </row>
    <row r="17" spans="1:1" x14ac:dyDescent="0.8">
      <c r="A17" s="2" t="s">
        <v>31</v>
      </c>
    </row>
    <row r="18" spans="1:1" x14ac:dyDescent="0.8">
      <c r="A18" s="2" t="s">
        <v>32</v>
      </c>
    </row>
    <row r="19" spans="1:1" x14ac:dyDescent="0.8">
      <c r="A19" s="2" t="s">
        <v>33</v>
      </c>
    </row>
    <row r="20" spans="1:1" x14ac:dyDescent="0.8">
      <c r="A20" s="2" t="s">
        <v>34</v>
      </c>
    </row>
    <row r="21" spans="1:1" x14ac:dyDescent="0.8">
      <c r="A21" s="2" t="s">
        <v>35</v>
      </c>
    </row>
    <row r="22" spans="1:1" x14ac:dyDescent="0.8">
      <c r="A22" s="2" t="s">
        <v>36</v>
      </c>
    </row>
    <row r="23" spans="1:1" x14ac:dyDescent="0.8">
      <c r="A23" s="2" t="s">
        <v>37</v>
      </c>
    </row>
    <row r="24" spans="1:1" x14ac:dyDescent="0.8">
      <c r="A24" s="2" t="s">
        <v>38</v>
      </c>
    </row>
    <row r="25" spans="1:1" x14ac:dyDescent="0.8">
      <c r="A25" s="2" t="s">
        <v>39</v>
      </c>
    </row>
    <row r="26" spans="1:1" x14ac:dyDescent="0.8">
      <c r="A26" s="2" t="s">
        <v>40</v>
      </c>
    </row>
    <row r="27" spans="1:1" x14ac:dyDescent="0.8">
      <c r="A27" s="2" t="s">
        <v>41</v>
      </c>
    </row>
    <row r="28" spans="1:1" x14ac:dyDescent="0.8">
      <c r="A28" s="2" t="s">
        <v>42</v>
      </c>
    </row>
    <row r="29" spans="1:1" x14ac:dyDescent="0.8">
      <c r="A29" s="2" t="s">
        <v>43</v>
      </c>
    </row>
    <row r="30" spans="1:1" x14ac:dyDescent="0.8">
      <c r="A30" s="2" t="s">
        <v>44</v>
      </c>
    </row>
    <row r="31" spans="1:1" x14ac:dyDescent="0.8">
      <c r="A31" s="2" t="s">
        <v>45</v>
      </c>
    </row>
    <row r="32" spans="1:1" x14ac:dyDescent="0.8">
      <c r="A32" s="2" t="s">
        <v>46</v>
      </c>
    </row>
    <row r="33" spans="1:1" x14ac:dyDescent="0.8">
      <c r="A33" s="2" t="s">
        <v>47</v>
      </c>
    </row>
    <row r="34" spans="1:1" x14ac:dyDescent="0.8">
      <c r="A34" s="2" t="s">
        <v>48</v>
      </c>
    </row>
    <row r="35" spans="1:1" x14ac:dyDescent="0.8">
      <c r="A35" s="2" t="s">
        <v>49</v>
      </c>
    </row>
    <row r="36" spans="1:1" x14ac:dyDescent="0.8">
      <c r="A36" s="2" t="s">
        <v>50</v>
      </c>
    </row>
    <row r="37" spans="1:1" x14ac:dyDescent="0.8">
      <c r="A37" s="2" t="s">
        <v>51</v>
      </c>
    </row>
    <row r="38" spans="1:1" x14ac:dyDescent="0.8">
      <c r="A38" s="2" t="s">
        <v>52</v>
      </c>
    </row>
    <row r="39" spans="1:1" x14ac:dyDescent="0.8">
      <c r="A39" s="2" t="s">
        <v>53</v>
      </c>
    </row>
    <row r="40" spans="1:1" x14ac:dyDescent="0.8">
      <c r="A40" s="2" t="s">
        <v>54</v>
      </c>
    </row>
    <row r="41" spans="1:1" x14ac:dyDescent="0.8">
      <c r="A41" s="4" t="s">
        <v>55</v>
      </c>
    </row>
    <row r="42" spans="1:1" x14ac:dyDescent="0.8">
      <c r="A42" s="3" t="s">
        <v>56</v>
      </c>
    </row>
    <row r="43" spans="1:1" x14ac:dyDescent="0.8">
      <c r="A43" s="3" t="s">
        <v>57</v>
      </c>
    </row>
    <row r="44" spans="1:1" x14ac:dyDescent="0.8">
      <c r="A44" s="5" t="s">
        <v>58</v>
      </c>
    </row>
    <row r="45" spans="1:1" x14ac:dyDescent="0.8">
      <c r="A45" s="2" t="s">
        <v>59</v>
      </c>
    </row>
    <row r="46" spans="1:1" x14ac:dyDescent="0.8">
      <c r="A46" s="2" t="s">
        <v>60</v>
      </c>
    </row>
    <row r="47" spans="1:1" x14ac:dyDescent="0.8">
      <c r="A47" s="2" t="s">
        <v>61</v>
      </c>
    </row>
    <row r="48" spans="1:1" x14ac:dyDescent="0.8">
      <c r="A48" s="2" t="s">
        <v>62</v>
      </c>
    </row>
    <row r="49" spans="1:1" x14ac:dyDescent="0.8">
      <c r="A49" s="2" t="s">
        <v>63</v>
      </c>
    </row>
    <row r="50" spans="1:1" x14ac:dyDescent="0.8">
      <c r="A50" s="2" t="s">
        <v>64</v>
      </c>
    </row>
    <row r="51" spans="1:1" x14ac:dyDescent="0.8">
      <c r="A51" s="2" t="s">
        <v>65</v>
      </c>
    </row>
    <row r="52" spans="1:1" x14ac:dyDescent="0.8">
      <c r="A52" s="2" t="s">
        <v>66</v>
      </c>
    </row>
    <row r="53" spans="1:1" x14ac:dyDescent="0.8">
      <c r="A53" s="2" t="s">
        <v>67</v>
      </c>
    </row>
    <row r="54" spans="1:1" x14ac:dyDescent="0.8">
      <c r="A54" s="2" t="s">
        <v>68</v>
      </c>
    </row>
    <row r="55" spans="1:1" x14ac:dyDescent="0.8">
      <c r="A55" s="2" t="s">
        <v>69</v>
      </c>
    </row>
    <row r="56" spans="1:1" x14ac:dyDescent="0.8">
      <c r="A56" s="2" t="s">
        <v>70</v>
      </c>
    </row>
    <row r="57" spans="1:1" x14ac:dyDescent="0.8">
      <c r="A57" s="2" t="s">
        <v>71</v>
      </c>
    </row>
    <row r="58" spans="1:1" x14ac:dyDescent="0.8">
      <c r="A58" s="2" t="s">
        <v>72</v>
      </c>
    </row>
    <row r="59" spans="1:1" x14ac:dyDescent="0.8">
      <c r="A59" s="4" t="s">
        <v>73</v>
      </c>
    </row>
    <row r="60" spans="1:1" x14ac:dyDescent="0.8">
      <c r="A60" s="3" t="s">
        <v>74</v>
      </c>
    </row>
    <row r="61" spans="1:1" x14ac:dyDescent="0.8">
      <c r="A61" s="5" t="s">
        <v>75</v>
      </c>
    </row>
    <row r="62" spans="1:1" x14ac:dyDescent="0.8">
      <c r="A62" s="2" t="s">
        <v>76</v>
      </c>
    </row>
    <row r="63" spans="1:1" x14ac:dyDescent="0.8">
      <c r="A63" s="6" t="s">
        <v>77</v>
      </c>
    </row>
    <row r="64" spans="1:1" x14ac:dyDescent="0.8">
      <c r="A64" s="2" t="s">
        <v>78</v>
      </c>
    </row>
    <row r="65" spans="1:1" x14ac:dyDescent="0.8">
      <c r="A65" s="2" t="s">
        <v>79</v>
      </c>
    </row>
    <row r="66" spans="1:1" x14ac:dyDescent="0.8">
      <c r="A66" s="2" t="s">
        <v>80</v>
      </c>
    </row>
    <row r="67" spans="1:1" x14ac:dyDescent="0.8">
      <c r="A67" s="2" t="s">
        <v>81</v>
      </c>
    </row>
    <row r="68" spans="1:1" x14ac:dyDescent="0.8">
      <c r="A68" s="2" t="s">
        <v>82</v>
      </c>
    </row>
    <row r="69" spans="1:1" x14ac:dyDescent="0.8">
      <c r="A69" s="2" t="s">
        <v>83</v>
      </c>
    </row>
    <row r="70" spans="1:1" x14ac:dyDescent="0.8">
      <c r="A70" s="2" t="s">
        <v>84</v>
      </c>
    </row>
    <row r="71" spans="1:1" x14ac:dyDescent="0.8">
      <c r="A71" s="2" t="s">
        <v>85</v>
      </c>
    </row>
    <row r="72" spans="1:1" x14ac:dyDescent="0.8">
      <c r="A72" s="2" t="s">
        <v>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AG53"/>
  <sheetViews>
    <sheetView tabSelected="1" topLeftCell="C28" zoomScale="130" zoomScaleNormal="130" workbookViewId="0">
      <selection sqref="A1:XFD1048576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14" ht="15.95" customHeight="1" x14ac:dyDescent="0.65">
      <c r="E2" s="91" t="s">
        <v>91</v>
      </c>
      <c r="F2" s="91"/>
      <c r="G2" s="91"/>
      <c r="H2" s="91"/>
      <c r="I2" s="91"/>
      <c r="J2" s="91"/>
      <c r="K2" s="91"/>
    </row>
    <row r="3" spans="1:14" ht="15.5" x14ac:dyDescent="0.65">
      <c r="C3" s="8"/>
      <c r="D3" s="8"/>
      <c r="E3" s="91"/>
      <c r="F3" s="91"/>
      <c r="G3" s="91"/>
      <c r="H3" s="91"/>
      <c r="I3" s="91"/>
      <c r="J3" s="91"/>
      <c r="K3" s="91"/>
    </row>
    <row r="4" spans="1:14" ht="15.5" x14ac:dyDescent="0.65">
      <c r="C4" s="8"/>
      <c r="D4" s="8"/>
      <c r="E4" s="91"/>
      <c r="F4" s="91"/>
      <c r="G4" s="91"/>
      <c r="H4" s="91"/>
      <c r="I4" s="91"/>
      <c r="J4" s="91"/>
      <c r="K4" s="91"/>
    </row>
    <row r="5" spans="1:14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14" ht="30.95" customHeight="1" x14ac:dyDescent="0.65"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</row>
    <row r="7" spans="1:14" ht="42" customHeight="1" x14ac:dyDescent="0.7">
      <c r="E7" s="12"/>
      <c r="F7" s="12"/>
      <c r="G7" s="13"/>
      <c r="H7" s="13"/>
      <c r="I7" s="13"/>
      <c r="J7" s="13"/>
      <c r="K7" s="14"/>
      <c r="L7" s="14"/>
      <c r="M7" s="14"/>
    </row>
    <row r="8" spans="1:14" ht="27.95" customHeight="1" x14ac:dyDescent="0.65">
      <c r="B8" s="93" t="s">
        <v>13</v>
      </c>
      <c r="C8" s="93"/>
      <c r="D8" s="15"/>
      <c r="E8" s="94" t="s">
        <v>56</v>
      </c>
      <c r="F8" s="95"/>
      <c r="G8" s="95"/>
      <c r="H8" s="95"/>
      <c r="I8" s="95"/>
      <c r="J8" s="95"/>
      <c r="K8" s="96"/>
      <c r="L8" s="8"/>
      <c r="M8" s="8"/>
    </row>
    <row r="9" spans="1:14" ht="15" customHeight="1" x14ac:dyDescent="0.7">
      <c r="E9" s="12"/>
      <c r="F9" s="12"/>
      <c r="G9" s="13"/>
      <c r="H9" s="13"/>
      <c r="I9" s="13"/>
      <c r="J9" s="13"/>
      <c r="K9" s="14"/>
      <c r="L9" s="14"/>
      <c r="M9" s="14"/>
    </row>
    <row r="10" spans="1:14" ht="81.95" customHeight="1" x14ac:dyDescent="0.65">
      <c r="A10" s="16"/>
      <c r="B10" s="97" t="s">
        <v>87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</row>
    <row r="11" spans="1:14" ht="8.15" customHeight="1" x14ac:dyDescent="0.65">
      <c r="A11" s="17"/>
      <c r="B11" s="18"/>
      <c r="C11" s="19"/>
      <c r="D11" s="19"/>
      <c r="E11" s="19"/>
      <c r="F11" s="19"/>
      <c r="G11" s="20"/>
      <c r="H11" s="19"/>
      <c r="I11" s="20"/>
      <c r="J11" s="19"/>
      <c r="K11" s="21"/>
      <c r="L11" s="19"/>
      <c r="M11" s="21"/>
      <c r="N11" s="22"/>
    </row>
    <row r="12" spans="1:14" ht="15.95" customHeight="1" x14ac:dyDescent="0.65">
      <c r="A12" s="17"/>
      <c r="B12" s="23"/>
      <c r="C12" s="84"/>
      <c r="D12" s="84"/>
      <c r="E12" s="84"/>
      <c r="F12" s="16"/>
      <c r="G12" s="85" t="s">
        <v>11</v>
      </c>
      <c r="H12" s="24"/>
      <c r="I12" s="85" t="s">
        <v>12</v>
      </c>
      <c r="J12" s="24"/>
      <c r="K12" s="88" t="s">
        <v>90</v>
      </c>
      <c r="L12" s="24"/>
      <c r="M12" s="85" t="s">
        <v>92</v>
      </c>
      <c r="N12" s="25"/>
    </row>
    <row r="13" spans="1:14" ht="15.95" customHeight="1" x14ac:dyDescent="0.65">
      <c r="A13" s="17"/>
      <c r="B13" s="23"/>
      <c r="C13" s="84"/>
      <c r="D13" s="84"/>
      <c r="E13" s="84"/>
      <c r="F13" s="16"/>
      <c r="G13" s="86"/>
      <c r="H13" s="16"/>
      <c r="I13" s="86"/>
      <c r="J13" s="16"/>
      <c r="K13" s="89"/>
      <c r="L13" s="16"/>
      <c r="M13" s="86"/>
      <c r="N13" s="25"/>
    </row>
    <row r="14" spans="1:14" ht="15.95" customHeight="1" x14ac:dyDescent="0.65">
      <c r="A14" s="26"/>
      <c r="B14" s="27"/>
      <c r="C14" s="84"/>
      <c r="D14" s="84"/>
      <c r="E14" s="84"/>
      <c r="F14" s="28"/>
      <c r="G14" s="87"/>
      <c r="H14" s="28"/>
      <c r="I14" s="87"/>
      <c r="J14" s="28"/>
      <c r="K14" s="90"/>
      <c r="L14" s="28"/>
      <c r="M14" s="87"/>
      <c r="N14" s="29"/>
    </row>
    <row r="15" spans="1:14" ht="6" customHeight="1" x14ac:dyDescent="0.65">
      <c r="A15" s="30"/>
      <c r="B15" s="31"/>
      <c r="C15" s="32"/>
      <c r="D15" s="32"/>
      <c r="E15" s="32"/>
      <c r="F15" s="28"/>
      <c r="G15" s="28"/>
      <c r="H15" s="28"/>
      <c r="I15" s="28"/>
      <c r="J15" s="28"/>
      <c r="K15" s="33"/>
      <c r="L15" s="28"/>
      <c r="M15" s="33"/>
      <c r="N15" s="29"/>
    </row>
    <row r="16" spans="1:14" ht="23.15" customHeight="1" x14ac:dyDescent="0.8">
      <c r="A16" s="34"/>
      <c r="B16" s="35"/>
      <c r="C16" s="80" t="s">
        <v>94</v>
      </c>
      <c r="D16" s="81"/>
      <c r="E16" s="82"/>
      <c r="F16" s="36"/>
      <c r="G16" s="37">
        <f>PCC!G18+PUSD!G18</f>
        <v>5297</v>
      </c>
      <c r="H16"/>
      <c r="I16" s="37">
        <f>PCC!I18+PUSD!I18+TCUSD!I18</f>
        <v>4991</v>
      </c>
      <c r="J16" s="36"/>
      <c r="K16" s="39">
        <f>IFERROR((I16-G16)/G16,"")</f>
        <v>-5.7768548234849913E-2</v>
      </c>
      <c r="L16" s="36"/>
      <c r="M16" s="70" t="s">
        <v>107</v>
      </c>
      <c r="N16" s="40"/>
    </row>
    <row r="17" spans="1:33" s="17" customFormat="1" ht="5.15" customHeight="1" x14ac:dyDescent="0.65">
      <c r="A17" s="41"/>
      <c r="B17" s="42"/>
      <c r="C17" s="41"/>
      <c r="D17" s="32"/>
      <c r="E17" s="32"/>
      <c r="F17" s="43"/>
      <c r="G17" s="28"/>
      <c r="H17" s="28"/>
      <c r="I17" s="28"/>
      <c r="J17" s="28"/>
      <c r="L17" s="28"/>
      <c r="M17" s="44"/>
      <c r="N17" s="29"/>
      <c r="O17" s="16"/>
      <c r="Q17" s="16"/>
      <c r="S17" s="16"/>
      <c r="U17" s="16"/>
      <c r="W17" s="16"/>
      <c r="X17" s="16"/>
      <c r="Z17" s="16"/>
      <c r="AB17" s="16"/>
      <c r="AD17" s="16"/>
      <c r="AE17" s="45"/>
      <c r="AF17" s="16"/>
      <c r="AG17" s="16"/>
    </row>
    <row r="18" spans="1:33" ht="23.15" customHeight="1" x14ac:dyDescent="0.65">
      <c r="A18" s="34"/>
      <c r="B18" s="35"/>
      <c r="C18" s="80" t="s">
        <v>89</v>
      </c>
      <c r="D18" s="81"/>
      <c r="E18" s="82"/>
      <c r="F18" s="36"/>
      <c r="G18" s="37">
        <f>PCC!G20+PUSD!G20</f>
        <v>2887</v>
      </c>
      <c r="H18" s="38"/>
      <c r="I18" s="37">
        <f>PCC!I20+PUSD!I20</f>
        <v>3920</v>
      </c>
      <c r="J18" s="36"/>
      <c r="K18" s="39">
        <f>IFERROR((I18-G18)/G18,"")</f>
        <v>0.35781087634222375</v>
      </c>
      <c r="L18" s="36"/>
      <c r="M18" s="70" t="s">
        <v>107</v>
      </c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28"/>
      <c r="H19" s="28"/>
      <c r="I19" s="28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0" t="s">
        <v>95</v>
      </c>
      <c r="D20" s="81"/>
      <c r="E20" s="82"/>
      <c r="F20" s="36"/>
      <c r="G20" s="37">
        <f>PCC!G22+PUSD!G22</f>
        <v>0</v>
      </c>
      <c r="H20" s="38"/>
      <c r="I20" s="37">
        <f>PCC!I22+PUSD!I22</f>
        <v>10</v>
      </c>
      <c r="J20" s="36"/>
      <c r="K20" s="39">
        <v>2</v>
      </c>
      <c r="L20" s="36"/>
      <c r="M20" s="69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28"/>
      <c r="H21" s="28"/>
      <c r="I21" s="28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0" t="s">
        <v>96</v>
      </c>
      <c r="D22" s="81"/>
      <c r="E22" s="82"/>
      <c r="F22" s="36"/>
      <c r="G22" s="37">
        <f>PCC!G24+PUSD!G24</f>
        <v>0</v>
      </c>
      <c r="H22" s="38"/>
      <c r="I22" s="37">
        <f>PCC!I24+PUSD!I24</f>
        <v>0</v>
      </c>
      <c r="J22" s="36"/>
      <c r="K22" s="39">
        <v>1</v>
      </c>
      <c r="L22" s="36"/>
      <c r="M22" s="69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28"/>
      <c r="H23" s="28"/>
      <c r="I23" s="28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0" t="s">
        <v>97</v>
      </c>
      <c r="D24" s="81"/>
      <c r="E24" s="82"/>
      <c r="F24" s="36"/>
      <c r="G24" s="37">
        <f>PCC!G26+PUSD!G26</f>
        <v>65</v>
      </c>
      <c r="H24" s="38"/>
      <c r="I24" s="37">
        <f>PCC!I26+PUSD!I26</f>
        <v>95</v>
      </c>
      <c r="J24" s="36"/>
      <c r="K24" s="39">
        <f>IFERROR((I24-G24)/G24,"")</f>
        <v>0.46153846153846156</v>
      </c>
      <c r="L24" s="36"/>
      <c r="M24" s="69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28"/>
      <c r="H25" s="28"/>
      <c r="I25" s="28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0" t="s">
        <v>98</v>
      </c>
      <c r="D26" s="81"/>
      <c r="E26" s="82"/>
      <c r="F26" s="36"/>
      <c r="G26" s="37">
        <f>PCC!G28+PUSD!G28</f>
        <v>976</v>
      </c>
      <c r="H26" s="38"/>
      <c r="I26" s="37">
        <f>PCC!I28+PUSD!I28</f>
        <v>870</v>
      </c>
      <c r="J26" s="36"/>
      <c r="K26" s="39">
        <f>IFERROR((I26-G26)/G26,"")</f>
        <v>-0.10860655737704918</v>
      </c>
      <c r="L26" s="36"/>
      <c r="M26" s="70" t="s">
        <v>102</v>
      </c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28"/>
      <c r="H27" s="28"/>
      <c r="I27" s="28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0" t="s">
        <v>99</v>
      </c>
      <c r="D28" s="81"/>
      <c r="E28" s="82"/>
      <c r="F28" s="36"/>
      <c r="G28" s="37">
        <f>PCC!G30+PUSD!G30</f>
        <v>0</v>
      </c>
      <c r="H28" s="38"/>
      <c r="I28" s="37">
        <f>PCC!I30+PUSD!I30</f>
        <v>0</v>
      </c>
      <c r="J28" s="36"/>
      <c r="K28" s="39" t="str">
        <f>IFERROR((I28-G28)/G28,"")</f>
        <v/>
      </c>
      <c r="L28" s="36"/>
      <c r="M28" s="56"/>
      <c r="N28" s="40"/>
      <c r="O28" s="46"/>
    </row>
    <row r="29" spans="1:33" ht="6" customHeight="1" x14ac:dyDescent="0.65">
      <c r="A29" s="17"/>
      <c r="B29" s="47"/>
      <c r="C29" s="48"/>
      <c r="D29" s="48"/>
      <c r="E29" s="48"/>
      <c r="F29" s="48"/>
      <c r="G29" s="49"/>
      <c r="H29" s="49"/>
      <c r="I29" s="49"/>
      <c r="J29" s="48"/>
      <c r="K29" s="50"/>
      <c r="L29" s="48"/>
      <c r="M29" s="50"/>
      <c r="N29" s="51"/>
    </row>
    <row r="30" spans="1:33" x14ac:dyDescent="0.65">
      <c r="A30" s="17"/>
      <c r="B30" s="17"/>
      <c r="C30" s="17"/>
      <c r="D30" s="17"/>
      <c r="E30" s="17"/>
      <c r="F30" s="16"/>
      <c r="G30" s="52"/>
      <c r="H30" s="53"/>
      <c r="I30" s="52"/>
      <c r="J30" s="16"/>
      <c r="K30" s="54"/>
      <c r="L30" s="16"/>
      <c r="M30" s="16"/>
    </row>
    <row r="31" spans="1:33" ht="53.15" customHeight="1" x14ac:dyDescent="0.65">
      <c r="A31" s="41"/>
      <c r="B31" s="83" t="s">
        <v>88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</row>
    <row r="32" spans="1:33" ht="6" customHeight="1" x14ac:dyDescent="0.65">
      <c r="A32" s="17"/>
      <c r="B32" s="18"/>
      <c r="C32" s="19"/>
      <c r="D32" s="19"/>
      <c r="E32" s="19"/>
      <c r="F32" s="19"/>
      <c r="G32" s="20"/>
      <c r="H32" s="19"/>
      <c r="I32" s="20"/>
      <c r="J32" s="19"/>
      <c r="K32" s="21"/>
      <c r="L32" s="19"/>
      <c r="M32" s="21"/>
      <c r="N32" s="22"/>
    </row>
    <row r="33" spans="1:33" ht="27.95" customHeight="1" x14ac:dyDescent="0.65">
      <c r="A33" s="17"/>
      <c r="B33" s="23"/>
      <c r="C33" s="84"/>
      <c r="D33" s="84"/>
      <c r="E33" s="84"/>
      <c r="F33" s="16"/>
      <c r="G33" s="85" t="s">
        <v>1</v>
      </c>
      <c r="H33" s="24"/>
      <c r="I33" s="85" t="s">
        <v>2</v>
      </c>
      <c r="J33" s="24"/>
      <c r="K33" s="88" t="s">
        <v>0</v>
      </c>
      <c r="L33" s="24"/>
      <c r="M33" s="85" t="s">
        <v>92</v>
      </c>
      <c r="N33" s="25"/>
    </row>
    <row r="34" spans="1:33" ht="5.15" customHeight="1" x14ac:dyDescent="0.65">
      <c r="A34" s="17"/>
      <c r="B34" s="23"/>
      <c r="C34" s="84"/>
      <c r="D34" s="84"/>
      <c r="E34" s="84"/>
      <c r="F34" s="16"/>
      <c r="G34" s="86"/>
      <c r="H34" s="16"/>
      <c r="I34" s="86"/>
      <c r="J34" s="16"/>
      <c r="K34" s="89"/>
      <c r="L34" s="16"/>
      <c r="M34" s="86"/>
      <c r="N34" s="25"/>
    </row>
    <row r="35" spans="1:33" x14ac:dyDescent="0.65">
      <c r="A35" s="26"/>
      <c r="B35" s="27"/>
      <c r="C35" s="84"/>
      <c r="D35" s="84"/>
      <c r="E35" s="84"/>
      <c r="F35" s="28"/>
      <c r="G35" s="87"/>
      <c r="H35" s="28"/>
      <c r="I35" s="87"/>
      <c r="J35" s="28"/>
      <c r="K35" s="90"/>
      <c r="L35" s="28"/>
      <c r="M35" s="87"/>
      <c r="N35" s="29"/>
    </row>
    <row r="36" spans="1:33" ht="6" customHeight="1" x14ac:dyDescent="0.65">
      <c r="A36" s="30"/>
      <c r="B36" s="31"/>
      <c r="C36" s="32"/>
      <c r="D36" s="32"/>
      <c r="E36" s="32"/>
      <c r="F36" s="28"/>
      <c r="G36" s="28"/>
      <c r="H36" s="28"/>
      <c r="I36" s="28"/>
      <c r="J36" s="28"/>
      <c r="K36" s="33"/>
      <c r="L36" s="28"/>
      <c r="M36" s="33"/>
      <c r="N36" s="29"/>
    </row>
    <row r="37" spans="1:33" ht="53.15" customHeight="1" x14ac:dyDescent="0.65">
      <c r="A37" s="34"/>
      <c r="B37" s="35"/>
      <c r="C37" s="77" t="s">
        <v>3</v>
      </c>
      <c r="D37" s="78"/>
      <c r="E37" s="79"/>
      <c r="F37" s="36"/>
      <c r="G37" s="37">
        <f>SUM(PCC!G39,PUSD!G39,TCUSD!G39)</f>
        <v>1800</v>
      </c>
      <c r="H37" s="38"/>
      <c r="I37" s="37">
        <f>SUM(PCC!I39,PUSD!I39,TCUSD!I39)</f>
        <v>439</v>
      </c>
      <c r="J37" s="36"/>
      <c r="K37" s="39">
        <f>IFERROR(I37/G37,"")</f>
        <v>0.24388888888888888</v>
      </c>
      <c r="L37" s="36"/>
      <c r="M37" s="76" t="s">
        <v>116</v>
      </c>
      <c r="N37" s="40"/>
    </row>
    <row r="38" spans="1:33" s="17" customFormat="1" ht="5.15" customHeight="1" x14ac:dyDescent="0.65">
      <c r="A38" s="41"/>
      <c r="B38" s="42"/>
      <c r="C38" s="41"/>
      <c r="D38" s="32"/>
      <c r="E38" s="32"/>
      <c r="F38" s="43"/>
      <c r="G38" s="28"/>
      <c r="H38" s="28"/>
      <c r="I38" s="28"/>
      <c r="J38" s="28"/>
      <c r="L38" s="28"/>
      <c r="M38" s="44"/>
      <c r="N38" s="29"/>
      <c r="O38" s="16"/>
      <c r="Q38" s="16"/>
      <c r="S38" s="16"/>
      <c r="U38" s="16"/>
      <c r="W38" s="16"/>
      <c r="X38" s="16"/>
      <c r="Z38" s="16"/>
      <c r="AB38" s="16"/>
      <c r="AD38" s="16"/>
      <c r="AE38" s="45"/>
      <c r="AF38" s="16"/>
      <c r="AG38" s="16"/>
    </row>
    <row r="39" spans="1:33" ht="38.15" customHeight="1" x14ac:dyDescent="0.65">
      <c r="A39" s="34"/>
      <c r="B39" s="35"/>
      <c r="C39" s="77" t="s">
        <v>4</v>
      </c>
      <c r="D39" s="78"/>
      <c r="E39" s="79"/>
      <c r="F39" s="36"/>
      <c r="G39" s="37">
        <f>SUM(PCC!G41,PUSD!G41,TCUSD!G41)</f>
        <v>2700</v>
      </c>
      <c r="H39" s="38"/>
      <c r="I39" s="37">
        <f>SUM(PCC!I41,PUSD!I41,TCUSD!I41)</f>
        <v>890</v>
      </c>
      <c r="J39" s="36"/>
      <c r="K39" s="39">
        <f>IFERROR(I39/G39,"")</f>
        <v>0.32962962962962961</v>
      </c>
      <c r="L39" s="36"/>
      <c r="M39" s="76" t="s">
        <v>116</v>
      </c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28"/>
      <c r="H40" s="28"/>
      <c r="I40" s="28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7" t="s">
        <v>5</v>
      </c>
      <c r="D41" s="78"/>
      <c r="E41" s="79"/>
      <c r="F41" s="36"/>
      <c r="G41" s="37">
        <f>SUM(PCC!G43,PUSD!G43,TCUSD!G43)</f>
        <v>1223</v>
      </c>
      <c r="H41" s="38"/>
      <c r="I41" s="37">
        <f>SUM(PCC!I43,PUSD!I43,TCUSD!I43)</f>
        <v>67</v>
      </c>
      <c r="J41" s="36"/>
      <c r="K41" s="39">
        <f>IFERROR(I41/G41,"")</f>
        <v>5.4783319705641861E-2</v>
      </c>
      <c r="L41" s="36"/>
      <c r="M41" s="69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28"/>
      <c r="H42" s="28"/>
      <c r="I42" s="28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7" t="s">
        <v>6</v>
      </c>
      <c r="D43" s="78"/>
      <c r="E43" s="79"/>
      <c r="F43" s="36"/>
      <c r="G43" s="37">
        <f>SUM(PCC!G45,PUSD!G45,TCUSD!G45)</f>
        <v>40</v>
      </c>
      <c r="H43" s="38"/>
      <c r="I43" s="37">
        <f>SUM(PCC!I45,PUSD!I45,TCUSD!I45)</f>
        <v>10</v>
      </c>
      <c r="J43" s="36"/>
      <c r="K43" s="39">
        <f>IFERROR(I43/G43,"")</f>
        <v>0.25</v>
      </c>
      <c r="L43" s="36"/>
      <c r="M43" s="70" t="s">
        <v>115</v>
      </c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28"/>
      <c r="H44" s="28"/>
      <c r="I44" s="28"/>
      <c r="J44" s="28"/>
      <c r="K44" s="25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7" t="s">
        <v>7</v>
      </c>
      <c r="D45" s="78"/>
      <c r="E45" s="79"/>
      <c r="F45" s="36"/>
      <c r="G45" s="37">
        <f>SUM(PCC!G47,PUSD!G47,TCUSD!G47)</f>
        <v>5000</v>
      </c>
      <c r="H45" s="38"/>
      <c r="I45" s="37">
        <f>SUM(PCC!I47,PUSD!I47,TCUSD!I47)</f>
        <v>650</v>
      </c>
      <c r="J45" s="36"/>
      <c r="K45" s="39">
        <f>IFERROR(I45/G45,"")</f>
        <v>0.13</v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28"/>
      <c r="H46" s="28"/>
      <c r="I46" s="28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7" t="s">
        <v>8</v>
      </c>
      <c r="D47" s="78"/>
      <c r="E47" s="79"/>
      <c r="F47" s="36"/>
      <c r="G47" s="37">
        <f>SUM(PCC!G49,PUSD!G49,TCUSD!G49)</f>
        <v>7950</v>
      </c>
      <c r="H47" s="38"/>
      <c r="I47" s="37">
        <f>SUM(PCC!I49,PUSD!I49,TCUSD!I49)</f>
        <v>240</v>
      </c>
      <c r="J47" s="36"/>
      <c r="K47" s="39">
        <f>IFERROR(I47/G47,"")</f>
        <v>3.0188679245283019E-2</v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28"/>
      <c r="H48" s="28"/>
      <c r="I48" s="2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7" t="s">
        <v>9</v>
      </c>
      <c r="D49" s="78"/>
      <c r="E49" s="79"/>
      <c r="F49" s="36"/>
      <c r="G49" s="37">
        <f>SUM(PCC!G51,PUSD!G51,TCUSD!G51)</f>
        <v>0</v>
      </c>
      <c r="H49" s="38"/>
      <c r="I49" s="37">
        <f>SUM(PCC!I51,PUSD!I51,TCUSD!I51)</f>
        <v>0</v>
      </c>
      <c r="J49" s="36"/>
      <c r="K49" s="39" t="str">
        <f>IFERROR(I49/G49,"")</f>
        <v/>
      </c>
      <c r="L49" s="36"/>
      <c r="M49" s="70" t="s">
        <v>101</v>
      </c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28"/>
      <c r="H50" s="28"/>
      <c r="I50" s="28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7" t="s">
        <v>10</v>
      </c>
      <c r="D51" s="78"/>
      <c r="E51" s="79"/>
      <c r="F51" s="36"/>
      <c r="G51" s="37">
        <f>SUM(PCC!G53,PUSD!G53,TCUSD!G53)</f>
        <v>0</v>
      </c>
      <c r="H51" s="38"/>
      <c r="I51" s="37">
        <f>SUM(PCC!I53,PUSD!I53,TCUSD!I53)</f>
        <v>0</v>
      </c>
      <c r="J51" s="36"/>
      <c r="K51" s="39" t="str">
        <f>IFERROR(I51/G51,"")</f>
        <v/>
      </c>
      <c r="L51" s="36"/>
      <c r="M51" s="70" t="s">
        <v>100</v>
      </c>
      <c r="N51" s="40"/>
    </row>
    <row r="52" spans="1:33" ht="6" customHeight="1" x14ac:dyDescent="0.65">
      <c r="A52" s="17"/>
      <c r="B52" s="47"/>
      <c r="C52" s="48"/>
      <c r="D52" s="48"/>
      <c r="E52" s="48"/>
      <c r="F52" s="48"/>
      <c r="G52" s="49"/>
      <c r="H52" s="49"/>
      <c r="I52" s="49"/>
      <c r="J52" s="48"/>
      <c r="K52" s="50"/>
      <c r="L52" s="48"/>
      <c r="M52" s="50"/>
      <c r="N52" s="51"/>
    </row>
    <row r="53" spans="1:33" x14ac:dyDescent="0.65">
      <c r="A53" s="17"/>
      <c r="B53" s="17"/>
      <c r="C53" s="17"/>
      <c r="D53" s="17"/>
      <c r="E53" s="17"/>
      <c r="F53" s="16"/>
      <c r="G53" s="52"/>
      <c r="H53" s="53"/>
      <c r="I53" s="52"/>
      <c r="J53" s="16"/>
      <c r="K53" s="54"/>
      <c r="L53" s="16"/>
      <c r="M53" s="16"/>
    </row>
  </sheetData>
  <mergeCells count="31">
    <mergeCell ref="C26:E26"/>
    <mergeCell ref="E2:K4"/>
    <mergeCell ref="B6:L6"/>
    <mergeCell ref="B8:C8"/>
    <mergeCell ref="E8:K8"/>
    <mergeCell ref="B10:N10"/>
    <mergeCell ref="C12:E14"/>
    <mergeCell ref="G12:G14"/>
    <mergeCell ref="I12:I14"/>
    <mergeCell ref="K12:K14"/>
    <mergeCell ref="M12:M14"/>
    <mergeCell ref="C16:E16"/>
    <mergeCell ref="C18:E18"/>
    <mergeCell ref="C20:E20"/>
    <mergeCell ref="C22:E22"/>
    <mergeCell ref="C24:E24"/>
    <mergeCell ref="C28:E28"/>
    <mergeCell ref="B31:N31"/>
    <mergeCell ref="C33:E35"/>
    <mergeCell ref="G33:G35"/>
    <mergeCell ref="I33:I35"/>
    <mergeCell ref="K33:K35"/>
    <mergeCell ref="M33:M35"/>
    <mergeCell ref="C49:E49"/>
    <mergeCell ref="C51:E51"/>
    <mergeCell ref="C37:E37"/>
    <mergeCell ref="C39:E39"/>
    <mergeCell ref="C41:E41"/>
    <mergeCell ref="C43:E43"/>
    <mergeCell ref="C45:E45"/>
    <mergeCell ref="C47:E47"/>
  </mergeCells>
  <dataValidations count="1">
    <dataValidation type="list" allowBlank="1" showInputMessage="1" showErrorMessage="1" sqref="E8:K8">
      <formula1>ddConsortium</formula1>
    </dataValidation>
  </dataValidations>
  <pageMargins left="0.7" right="0.7" top="0.75" bottom="0.75" header="0.3" footer="0.3"/>
  <pageSetup scale="4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AK55"/>
  <sheetViews>
    <sheetView topLeftCell="B25" workbookViewId="0">
      <selection activeCell="M39" sqref="M39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91" t="s">
        <v>91</v>
      </c>
      <c r="F2" s="91"/>
      <c r="G2" s="91"/>
      <c r="H2" s="91"/>
      <c r="I2" s="91"/>
      <c r="J2" s="91"/>
      <c r="K2" s="91"/>
    </row>
    <row r="3" spans="1:37" ht="15.5" x14ac:dyDescent="0.65">
      <c r="C3" s="8"/>
      <c r="D3" s="8"/>
      <c r="E3" s="91"/>
      <c r="F3" s="91"/>
      <c r="G3" s="91"/>
      <c r="H3" s="91"/>
      <c r="I3" s="91"/>
      <c r="J3" s="91"/>
      <c r="K3" s="91"/>
    </row>
    <row r="4" spans="1:37" ht="15.5" x14ac:dyDescent="0.65">
      <c r="C4" s="8"/>
      <c r="D4" s="8"/>
      <c r="E4" s="91"/>
      <c r="F4" s="91"/>
      <c r="G4" s="91"/>
      <c r="H4" s="91"/>
      <c r="I4" s="91"/>
      <c r="J4" s="91"/>
      <c r="K4" s="9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7" t="s">
        <v>93</v>
      </c>
      <c r="C8" s="107"/>
      <c r="E8" s="104" t="e">
        <f>#REF!</f>
        <v>#REF!</v>
      </c>
      <c r="F8" s="105"/>
      <c r="G8" s="105"/>
      <c r="H8" s="105"/>
      <c r="I8" s="105"/>
      <c r="J8" s="105"/>
      <c r="K8" s="106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93" t="s">
        <v>15</v>
      </c>
      <c r="C10" s="93"/>
      <c r="D10" s="15"/>
      <c r="E10" s="94" t="s">
        <v>103</v>
      </c>
      <c r="F10" s="95"/>
      <c r="G10" s="95"/>
      <c r="H10" s="95"/>
      <c r="I10" s="95"/>
      <c r="J10" s="95"/>
      <c r="K10" s="96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7" t="s">
        <v>87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4"/>
      <c r="D14" s="84"/>
      <c r="E14" s="84"/>
      <c r="F14" s="16"/>
      <c r="G14" s="98" t="s">
        <v>11</v>
      </c>
      <c r="H14" s="24"/>
      <c r="I14" s="98" t="s">
        <v>12</v>
      </c>
      <c r="J14" s="24"/>
      <c r="K14" s="101" t="s">
        <v>90</v>
      </c>
      <c r="L14" s="24"/>
      <c r="M14" s="98" t="s">
        <v>92</v>
      </c>
      <c r="N14" s="25"/>
    </row>
    <row r="15" spans="1:37" ht="15.95" customHeight="1" x14ac:dyDescent="0.65">
      <c r="A15" s="17"/>
      <c r="B15" s="23"/>
      <c r="C15" s="84"/>
      <c r="D15" s="84"/>
      <c r="E15" s="84"/>
      <c r="F15" s="16"/>
      <c r="G15" s="99"/>
      <c r="H15" s="16"/>
      <c r="I15" s="99"/>
      <c r="J15" s="16"/>
      <c r="K15" s="102"/>
      <c r="L15" s="16"/>
      <c r="M15" s="99"/>
      <c r="N15" s="25"/>
    </row>
    <row r="16" spans="1:37" ht="15.95" customHeight="1" x14ac:dyDescent="0.65">
      <c r="A16" s="26"/>
      <c r="B16" s="27"/>
      <c r="C16" s="84"/>
      <c r="D16" s="84"/>
      <c r="E16" s="84"/>
      <c r="F16" s="28"/>
      <c r="G16" s="100"/>
      <c r="H16" s="28"/>
      <c r="I16" s="100"/>
      <c r="J16" s="28"/>
      <c r="K16" s="103"/>
      <c r="L16" s="28"/>
      <c r="M16" s="100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72"/>
      <c r="N17" s="29"/>
    </row>
    <row r="18" spans="1:33" ht="23.15" customHeight="1" x14ac:dyDescent="0.65">
      <c r="A18" s="34"/>
      <c r="B18" s="35"/>
      <c r="C18" s="80" t="s">
        <v>94</v>
      </c>
      <c r="D18" s="81"/>
      <c r="E18" s="82"/>
      <c r="F18" s="36"/>
      <c r="G18" s="67">
        <v>5228</v>
      </c>
      <c r="H18" s="63"/>
      <c r="I18" s="67">
        <v>4900</v>
      </c>
      <c r="J18" s="36"/>
      <c r="K18" s="64">
        <f>IFERROR((I18-G18)/G18,"")</f>
        <v>-6.2739097169089514E-2</v>
      </c>
      <c r="L18" s="36"/>
      <c r="M18" s="71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73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0" t="s">
        <v>89</v>
      </c>
      <c r="D20" s="81"/>
      <c r="E20" s="82"/>
      <c r="F20" s="36"/>
      <c r="G20" s="67">
        <v>2887</v>
      </c>
      <c r="H20" s="63"/>
      <c r="I20" s="67">
        <v>3820</v>
      </c>
      <c r="J20" s="36"/>
      <c r="K20" s="64">
        <f>IFERROR((I20-G20)/G20,"")</f>
        <v>0.32317284378247313</v>
      </c>
      <c r="L20" s="36"/>
      <c r="M20" s="71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73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0" t="s">
        <v>95</v>
      </c>
      <c r="D22" s="81"/>
      <c r="E22" s="82"/>
      <c r="F22" s="36"/>
      <c r="G22" s="67"/>
      <c r="H22" s="63"/>
      <c r="I22" s="67">
        <v>10</v>
      </c>
      <c r="J22" s="36"/>
      <c r="K22" s="64" t="str">
        <f>IFERROR((I22-G22)/G22,"")</f>
        <v/>
      </c>
      <c r="L22" s="36"/>
      <c r="M22" s="71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73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0" t="s">
        <v>96</v>
      </c>
      <c r="D24" s="81"/>
      <c r="E24" s="82"/>
      <c r="F24" s="36"/>
      <c r="G24" s="67"/>
      <c r="H24" s="63"/>
      <c r="I24" s="67">
        <v>0</v>
      </c>
      <c r="J24" s="36"/>
      <c r="K24" s="64" t="str">
        <f>IFERROR((I24-G24)/G24,"")</f>
        <v/>
      </c>
      <c r="L24" s="36"/>
      <c r="M24" s="71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73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0" t="s">
        <v>97</v>
      </c>
      <c r="D26" s="81"/>
      <c r="E26" s="82"/>
      <c r="F26" s="36"/>
      <c r="G26" s="67">
        <v>12</v>
      </c>
      <c r="H26" s="63"/>
      <c r="I26" s="67">
        <v>40</v>
      </c>
      <c r="J26" s="36"/>
      <c r="K26" s="64">
        <f>IFERROR((I26-G26)/G26,"")</f>
        <v>2.3333333333333335</v>
      </c>
      <c r="L26" s="36"/>
      <c r="M26" s="71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73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0" t="s">
        <v>98</v>
      </c>
      <c r="D28" s="81"/>
      <c r="E28" s="82"/>
      <c r="F28" s="36"/>
      <c r="G28" s="67">
        <v>976</v>
      </c>
      <c r="H28" s="63"/>
      <c r="I28" s="67">
        <v>870</v>
      </c>
      <c r="J28" s="36"/>
      <c r="K28" s="64">
        <f>IFERROR((I28-G28)/G28,"")</f>
        <v>-0.10860655737704918</v>
      </c>
      <c r="L28" s="36"/>
      <c r="M28" s="71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73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0" t="s">
        <v>99</v>
      </c>
      <c r="D30" s="81"/>
      <c r="E30" s="82"/>
      <c r="F30" s="36"/>
      <c r="G30" s="67"/>
      <c r="H30" s="63"/>
      <c r="I30" s="67"/>
      <c r="J30" s="36"/>
      <c r="K30" s="64" t="str">
        <f>IFERROR((I30-G30)/G30,"")</f>
        <v/>
      </c>
      <c r="L30" s="36"/>
      <c r="M30" s="71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74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3" t="s">
        <v>88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4"/>
      <c r="D35" s="84"/>
      <c r="E35" s="84"/>
      <c r="F35" s="16"/>
      <c r="G35" s="98" t="s">
        <v>1</v>
      </c>
      <c r="H35" s="24"/>
      <c r="I35" s="98" t="s">
        <v>2</v>
      </c>
      <c r="J35" s="24"/>
      <c r="K35" s="101" t="s">
        <v>0</v>
      </c>
      <c r="L35" s="24"/>
      <c r="M35" s="98" t="s">
        <v>92</v>
      </c>
      <c r="N35" s="25"/>
    </row>
    <row r="36" spans="1:33" ht="5.15" customHeight="1" x14ac:dyDescent="0.65">
      <c r="A36" s="17"/>
      <c r="B36" s="23"/>
      <c r="C36" s="84"/>
      <c r="D36" s="84"/>
      <c r="E36" s="84"/>
      <c r="F36" s="16"/>
      <c r="G36" s="99"/>
      <c r="H36" s="16"/>
      <c r="I36" s="99"/>
      <c r="J36" s="16"/>
      <c r="K36" s="102"/>
      <c r="L36" s="16"/>
      <c r="M36" s="99"/>
      <c r="N36" s="25"/>
    </row>
    <row r="37" spans="1:33" x14ac:dyDescent="0.65">
      <c r="A37" s="26"/>
      <c r="B37" s="27"/>
      <c r="C37" s="84"/>
      <c r="D37" s="84"/>
      <c r="E37" s="84"/>
      <c r="F37" s="28"/>
      <c r="G37" s="100"/>
      <c r="H37" s="28"/>
      <c r="I37" s="100"/>
      <c r="J37" s="28"/>
      <c r="K37" s="103"/>
      <c r="L37" s="28"/>
      <c r="M37" s="100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7">
        <f>4500*0.4</f>
        <v>1800</v>
      </c>
      <c r="H39" s="63"/>
      <c r="I39" s="67">
        <f>ROUND(426*1.03,0)</f>
        <v>439</v>
      </c>
      <c r="J39" s="36"/>
      <c r="K39" s="64">
        <f>IFERROR(I39/G39,"")</f>
        <v>0.24388888888888888</v>
      </c>
      <c r="L39" s="36"/>
      <c r="M39" s="75" t="s">
        <v>113</v>
      </c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73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7">
        <f>4500*0.6</f>
        <v>2700</v>
      </c>
      <c r="H41" s="63"/>
      <c r="I41" s="67">
        <f>ROUND(((21/22*210/308+1/22*22/92)/2)*G41,-1)</f>
        <v>890</v>
      </c>
      <c r="J41" s="36"/>
      <c r="K41" s="64">
        <f>IFERROR(I41/G41,"")</f>
        <v>0.32962962962962961</v>
      </c>
      <c r="L41" s="36"/>
      <c r="M41" s="75" t="s">
        <v>113</v>
      </c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73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7">
        <f>ROUND(777/0.67,0)</f>
        <v>1160</v>
      </c>
      <c r="H43" s="63"/>
      <c r="I43" s="67">
        <v>52</v>
      </c>
      <c r="J43" s="36"/>
      <c r="K43" s="64">
        <f>IFERROR(I43/G43,"")</f>
        <v>4.4827586206896551E-2</v>
      </c>
      <c r="L43" s="36"/>
      <c r="M43" s="71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73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7">
        <v>40</v>
      </c>
      <c r="H45" s="63"/>
      <c r="I45" s="67">
        <v>10</v>
      </c>
      <c r="J45" s="36"/>
      <c r="K45" s="64">
        <f>IFERROR(I45/G45,"")</f>
        <v>0.25</v>
      </c>
      <c r="L45" s="36"/>
      <c r="M45" s="75" t="s">
        <v>110</v>
      </c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73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7">
        <v>5000</v>
      </c>
      <c r="H47" s="63"/>
      <c r="I47" s="67">
        <f>ROUND(G47*K47,-1)</f>
        <v>650</v>
      </c>
      <c r="J47" s="36"/>
      <c r="K47" s="64">
        <f>0.13</f>
        <v>0.13</v>
      </c>
      <c r="L47" s="36"/>
      <c r="M47" s="75" t="s">
        <v>111</v>
      </c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73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7">
        <v>7950</v>
      </c>
      <c r="H49" s="63"/>
      <c r="I49" s="67">
        <f>ROUND(G49*K49,-1)</f>
        <v>240</v>
      </c>
      <c r="J49" s="36"/>
      <c r="K49" s="64">
        <v>0.03</v>
      </c>
      <c r="L49" s="36"/>
      <c r="M49" s="75" t="s">
        <v>114</v>
      </c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73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7"/>
      <c r="H51" s="63"/>
      <c r="I51" s="67"/>
      <c r="J51" s="36"/>
      <c r="K51" s="64" t="str">
        <f>IFERROR(I51/G51,"")</f>
        <v/>
      </c>
      <c r="L51" s="36"/>
      <c r="M51" s="75" t="s">
        <v>110</v>
      </c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73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7"/>
      <c r="H53" s="63"/>
      <c r="I53" s="67"/>
      <c r="J53" s="36"/>
      <c r="K53" s="64" t="str">
        <f>IFERROR(I53/G53,"")</f>
        <v/>
      </c>
      <c r="L53" s="36"/>
      <c r="M53" s="75" t="s">
        <v>110</v>
      </c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mergeCells count="33">
    <mergeCell ref="C51:E51"/>
    <mergeCell ref="C53:E53"/>
    <mergeCell ref="E8:K8"/>
    <mergeCell ref="B8:C8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18:E18"/>
    <mergeCell ref="C20:E20"/>
    <mergeCell ref="C22:E22"/>
    <mergeCell ref="C24:E24"/>
    <mergeCell ref="C26:E26"/>
    <mergeCell ref="C28:E28"/>
    <mergeCell ref="E2:K4"/>
    <mergeCell ref="B6:L6"/>
    <mergeCell ref="B10:C10"/>
    <mergeCell ref="E10:K10"/>
    <mergeCell ref="B12:N12"/>
    <mergeCell ref="C14:E16"/>
    <mergeCell ref="G14:G16"/>
    <mergeCell ref="I14:I16"/>
    <mergeCell ref="K14:K16"/>
    <mergeCell ref="M14:M16"/>
  </mergeCells>
  <pageMargins left="0.7" right="0.7" top="0.75" bottom="0.75" header="0.3" footer="0.3"/>
  <pageSetup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AK55"/>
  <sheetViews>
    <sheetView topLeftCell="A22" workbookViewId="0">
      <selection activeCell="P39" sqref="P39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91" t="s">
        <v>91</v>
      </c>
      <c r="F2" s="91"/>
      <c r="G2" s="91"/>
      <c r="H2" s="91"/>
      <c r="I2" s="91"/>
      <c r="J2" s="91"/>
      <c r="K2" s="91"/>
    </row>
    <row r="3" spans="1:37" ht="15.5" x14ac:dyDescent="0.65">
      <c r="C3" s="8"/>
      <c r="D3" s="8"/>
      <c r="E3" s="91"/>
      <c r="F3" s="91"/>
      <c r="G3" s="91"/>
      <c r="H3" s="91"/>
      <c r="I3" s="91"/>
      <c r="J3" s="91"/>
      <c r="K3" s="91"/>
    </row>
    <row r="4" spans="1:37" ht="15.5" x14ac:dyDescent="0.65">
      <c r="C4" s="8"/>
      <c r="D4" s="8"/>
      <c r="E4" s="91"/>
      <c r="F4" s="91"/>
      <c r="G4" s="91"/>
      <c r="H4" s="91"/>
      <c r="I4" s="91"/>
      <c r="J4" s="91"/>
      <c r="K4" s="9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7" t="s">
        <v>93</v>
      </c>
      <c r="C8" s="107"/>
      <c r="E8" s="104" t="e">
        <f>#REF!</f>
        <v>#REF!</v>
      </c>
      <c r="F8" s="105"/>
      <c r="G8" s="105"/>
      <c r="H8" s="105"/>
      <c r="I8" s="105"/>
      <c r="J8" s="105"/>
      <c r="K8" s="106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93" t="s">
        <v>15</v>
      </c>
      <c r="C10" s="93"/>
      <c r="D10" s="15"/>
      <c r="E10" s="94" t="s">
        <v>104</v>
      </c>
      <c r="F10" s="95"/>
      <c r="G10" s="95"/>
      <c r="H10" s="95"/>
      <c r="I10" s="95"/>
      <c r="J10" s="95"/>
      <c r="K10" s="96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7" t="s">
        <v>87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4"/>
      <c r="D14" s="84"/>
      <c r="E14" s="84"/>
      <c r="F14" s="16"/>
      <c r="G14" s="98" t="s">
        <v>11</v>
      </c>
      <c r="H14" s="24"/>
      <c r="I14" s="98" t="s">
        <v>12</v>
      </c>
      <c r="J14" s="24"/>
      <c r="K14" s="101" t="s">
        <v>90</v>
      </c>
      <c r="L14" s="24"/>
      <c r="M14" s="98" t="s">
        <v>92</v>
      </c>
      <c r="N14" s="25"/>
    </row>
    <row r="15" spans="1:37" ht="15.95" customHeight="1" x14ac:dyDescent="0.65">
      <c r="A15" s="17"/>
      <c r="B15" s="23"/>
      <c r="C15" s="84"/>
      <c r="D15" s="84"/>
      <c r="E15" s="84"/>
      <c r="F15" s="16"/>
      <c r="G15" s="99"/>
      <c r="H15" s="16"/>
      <c r="I15" s="99"/>
      <c r="J15" s="16"/>
      <c r="K15" s="102"/>
      <c r="L15" s="16"/>
      <c r="M15" s="99"/>
      <c r="N15" s="25"/>
    </row>
    <row r="16" spans="1:37" ht="15.95" customHeight="1" x14ac:dyDescent="0.65">
      <c r="A16" s="26"/>
      <c r="B16" s="27"/>
      <c r="C16" s="84"/>
      <c r="D16" s="84"/>
      <c r="E16" s="84"/>
      <c r="F16" s="28"/>
      <c r="G16" s="100"/>
      <c r="H16" s="28"/>
      <c r="I16" s="100"/>
      <c r="J16" s="28"/>
      <c r="K16" s="103"/>
      <c r="L16" s="28"/>
      <c r="M16" s="100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0" t="s">
        <v>94</v>
      </c>
      <c r="D18" s="81"/>
      <c r="E18" s="82"/>
      <c r="F18" s="36"/>
      <c r="G18" s="67">
        <v>69</v>
      </c>
      <c r="H18" s="63"/>
      <c r="I18" s="67">
        <v>71</v>
      </c>
      <c r="J18" s="36"/>
      <c r="K18" s="64">
        <f>IFERROR((I18-G18)/G18,"")</f>
        <v>2.8985507246376812E-2</v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0" t="s">
        <v>89</v>
      </c>
      <c r="D20" s="81"/>
      <c r="E20" s="82"/>
      <c r="F20" s="36"/>
      <c r="G20" s="67">
        <v>0</v>
      </c>
      <c r="H20" s="63"/>
      <c r="I20" s="67">
        <v>100</v>
      </c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0" t="s">
        <v>95</v>
      </c>
      <c r="D22" s="81"/>
      <c r="E22" s="82"/>
      <c r="F22" s="36"/>
      <c r="G22" s="67">
        <v>0</v>
      </c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0" t="s">
        <v>96</v>
      </c>
      <c r="D24" s="81"/>
      <c r="E24" s="82"/>
      <c r="F24" s="36"/>
      <c r="G24" s="67">
        <v>0</v>
      </c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0" t="s">
        <v>97</v>
      </c>
      <c r="D26" s="81"/>
      <c r="E26" s="82"/>
      <c r="F26" s="36"/>
      <c r="G26" s="67">
        <v>53</v>
      </c>
      <c r="H26" s="63"/>
      <c r="I26" s="67">
        <v>55</v>
      </c>
      <c r="J26" s="36"/>
      <c r="K26" s="64">
        <f>IFERROR((I26-G26)/G26,"")</f>
        <v>3.7735849056603772E-2</v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0" t="s">
        <v>98</v>
      </c>
      <c r="D28" s="81"/>
      <c r="E28" s="82"/>
      <c r="F28" s="36"/>
      <c r="G28" s="67">
        <v>0</v>
      </c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0" t="s">
        <v>99</v>
      </c>
      <c r="D30" s="81"/>
      <c r="E30" s="82"/>
      <c r="F30" s="36"/>
      <c r="G30" s="67">
        <v>0</v>
      </c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3" t="s">
        <v>88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4"/>
      <c r="D35" s="84"/>
      <c r="E35" s="84"/>
      <c r="F35" s="16"/>
      <c r="G35" s="98" t="s">
        <v>1</v>
      </c>
      <c r="H35" s="24"/>
      <c r="I35" s="98" t="s">
        <v>2</v>
      </c>
      <c r="J35" s="24"/>
      <c r="K35" s="101" t="s">
        <v>0</v>
      </c>
      <c r="L35" s="24"/>
      <c r="M35" s="98" t="s">
        <v>92</v>
      </c>
      <c r="N35" s="25"/>
    </row>
    <row r="36" spans="1:33" ht="5.15" customHeight="1" x14ac:dyDescent="0.65">
      <c r="A36" s="17"/>
      <c r="B36" s="23"/>
      <c r="C36" s="84"/>
      <c r="D36" s="84"/>
      <c r="E36" s="84"/>
      <c r="F36" s="16"/>
      <c r="G36" s="99"/>
      <c r="H36" s="16"/>
      <c r="I36" s="99"/>
      <c r="J36" s="16"/>
      <c r="K36" s="102"/>
      <c r="L36" s="16"/>
      <c r="M36" s="99"/>
      <c r="N36" s="25"/>
    </row>
    <row r="37" spans="1:33" x14ac:dyDescent="0.65">
      <c r="A37" s="26"/>
      <c r="B37" s="27"/>
      <c r="C37" s="84"/>
      <c r="D37" s="84"/>
      <c r="E37" s="84"/>
      <c r="F37" s="28"/>
      <c r="G37" s="100"/>
      <c r="H37" s="28"/>
      <c r="I37" s="100"/>
      <c r="J37" s="28"/>
      <c r="K37" s="103"/>
      <c r="L37" s="28"/>
      <c r="M37" s="100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7">
        <v>43</v>
      </c>
      <c r="H43" s="63"/>
      <c r="I43" s="67">
        <v>10</v>
      </c>
      <c r="J43" s="36"/>
      <c r="K43" s="64">
        <f>IFERROR(I43/G43,"")</f>
        <v>0.23255813953488372</v>
      </c>
      <c r="L43" s="36"/>
      <c r="M43" s="56" t="s">
        <v>112</v>
      </c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3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AK55"/>
  <sheetViews>
    <sheetView topLeftCell="A19" workbookViewId="0">
      <selection activeCell="G43" sqref="G43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91" t="s">
        <v>91</v>
      </c>
      <c r="F2" s="91"/>
      <c r="G2" s="91"/>
      <c r="H2" s="91"/>
      <c r="I2" s="91"/>
      <c r="J2" s="91"/>
      <c r="K2" s="91"/>
    </row>
    <row r="3" spans="1:37" ht="15.5" x14ac:dyDescent="0.65">
      <c r="C3" s="8"/>
      <c r="D3" s="8"/>
      <c r="E3" s="91"/>
      <c r="F3" s="91"/>
      <c r="G3" s="91"/>
      <c r="H3" s="91"/>
      <c r="I3" s="91"/>
      <c r="J3" s="91"/>
      <c r="K3" s="91"/>
    </row>
    <row r="4" spans="1:37" ht="15.5" x14ac:dyDescent="0.65">
      <c r="C4" s="8"/>
      <c r="D4" s="8"/>
      <c r="E4" s="91"/>
      <c r="F4" s="91"/>
      <c r="G4" s="91"/>
      <c r="H4" s="91"/>
      <c r="I4" s="91"/>
      <c r="J4" s="91"/>
      <c r="K4" s="9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7" t="s">
        <v>93</v>
      </c>
      <c r="C8" s="107"/>
      <c r="E8" s="104" t="e">
        <f>#REF!</f>
        <v>#REF!</v>
      </c>
      <c r="F8" s="105"/>
      <c r="G8" s="105"/>
      <c r="H8" s="105"/>
      <c r="I8" s="105"/>
      <c r="J8" s="105"/>
      <c r="K8" s="106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93" t="s">
        <v>15</v>
      </c>
      <c r="C10" s="93"/>
      <c r="D10" s="15"/>
      <c r="E10" s="94" t="s">
        <v>105</v>
      </c>
      <c r="F10" s="95"/>
      <c r="G10" s="95"/>
      <c r="H10" s="95"/>
      <c r="I10" s="95"/>
      <c r="J10" s="95"/>
      <c r="K10" s="96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7" t="s">
        <v>87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4"/>
      <c r="D14" s="84"/>
      <c r="E14" s="84"/>
      <c r="F14" s="16"/>
      <c r="G14" s="98" t="s">
        <v>11</v>
      </c>
      <c r="H14" s="24"/>
      <c r="I14" s="98" t="s">
        <v>12</v>
      </c>
      <c r="J14" s="24"/>
      <c r="K14" s="101" t="s">
        <v>90</v>
      </c>
      <c r="L14" s="24"/>
      <c r="M14" s="98" t="s">
        <v>92</v>
      </c>
      <c r="N14" s="25"/>
    </row>
    <row r="15" spans="1:37" ht="15.95" customHeight="1" x14ac:dyDescent="0.65">
      <c r="A15" s="17"/>
      <c r="B15" s="23"/>
      <c r="C15" s="84"/>
      <c r="D15" s="84"/>
      <c r="E15" s="84"/>
      <c r="F15" s="16"/>
      <c r="G15" s="99"/>
      <c r="H15" s="16"/>
      <c r="I15" s="99"/>
      <c r="J15" s="16"/>
      <c r="K15" s="102"/>
      <c r="L15" s="16"/>
      <c r="M15" s="99"/>
      <c r="N15" s="25"/>
    </row>
    <row r="16" spans="1:37" ht="15.95" customHeight="1" x14ac:dyDescent="0.65">
      <c r="A16" s="26"/>
      <c r="B16" s="27"/>
      <c r="C16" s="84"/>
      <c r="D16" s="84"/>
      <c r="E16" s="84"/>
      <c r="F16" s="28"/>
      <c r="G16" s="100"/>
      <c r="H16" s="28"/>
      <c r="I16" s="100"/>
      <c r="J16" s="28"/>
      <c r="K16" s="103"/>
      <c r="L16" s="28"/>
      <c r="M16" s="100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0" t="s">
        <v>94</v>
      </c>
      <c r="D18" s="81"/>
      <c r="E18" s="82"/>
      <c r="F18" s="36"/>
      <c r="G18" s="67" t="s">
        <v>108</v>
      </c>
      <c r="H18" s="63"/>
      <c r="I18" s="67">
        <v>20</v>
      </c>
      <c r="J18" s="36"/>
      <c r="K18" s="64" t="s">
        <v>108</v>
      </c>
      <c r="L18" s="36"/>
      <c r="M18" s="70" t="s">
        <v>106</v>
      </c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0" t="s">
        <v>89</v>
      </c>
      <c r="D20" s="81"/>
      <c r="E20" s="82"/>
      <c r="F20" s="36"/>
      <c r="G20" s="67"/>
      <c r="H20" s="63"/>
      <c r="I20" s="67"/>
      <c r="J20" s="36"/>
      <c r="K20" s="64" t="str">
        <f>IFERROR((I20-G20)/G20,"")</f>
        <v/>
      </c>
      <c r="L20" s="36"/>
      <c r="M20" s="70" t="s">
        <v>109</v>
      </c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0" t="s">
        <v>95</v>
      </c>
      <c r="D22" s="81"/>
      <c r="E22" s="82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0" t="s">
        <v>96</v>
      </c>
      <c r="D24" s="81"/>
      <c r="E24" s="82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0" t="s">
        <v>97</v>
      </c>
      <c r="D26" s="81"/>
      <c r="E26" s="82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0" t="s">
        <v>98</v>
      </c>
      <c r="D28" s="81"/>
      <c r="E28" s="82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0" t="s">
        <v>99</v>
      </c>
      <c r="D30" s="81"/>
      <c r="E30" s="82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83" t="s">
        <v>88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4"/>
      <c r="D35" s="84"/>
      <c r="E35" s="84"/>
      <c r="F35" s="16"/>
      <c r="G35" s="98" t="s">
        <v>1</v>
      </c>
      <c r="H35" s="24"/>
      <c r="I35" s="98" t="s">
        <v>2</v>
      </c>
      <c r="J35" s="24"/>
      <c r="K35" s="101" t="s">
        <v>0</v>
      </c>
      <c r="L35" s="24"/>
      <c r="M35" s="98" t="s">
        <v>92</v>
      </c>
      <c r="N35" s="25"/>
    </row>
    <row r="36" spans="1:33" ht="5.15" customHeight="1" x14ac:dyDescent="0.65">
      <c r="A36" s="17"/>
      <c r="B36" s="23"/>
      <c r="C36" s="84"/>
      <c r="D36" s="84"/>
      <c r="E36" s="84"/>
      <c r="F36" s="16"/>
      <c r="G36" s="99"/>
      <c r="H36" s="16"/>
      <c r="I36" s="99"/>
      <c r="J36" s="16"/>
      <c r="K36" s="102"/>
      <c r="L36" s="16"/>
      <c r="M36" s="99"/>
      <c r="N36" s="25"/>
    </row>
    <row r="37" spans="1:33" x14ac:dyDescent="0.65">
      <c r="A37" s="26"/>
      <c r="B37" s="27"/>
      <c r="C37" s="84"/>
      <c r="D37" s="84"/>
      <c r="E37" s="84"/>
      <c r="F37" s="28"/>
      <c r="G37" s="100"/>
      <c r="H37" s="28"/>
      <c r="I37" s="100"/>
      <c r="J37" s="28"/>
      <c r="K37" s="103"/>
      <c r="L37" s="28"/>
      <c r="M37" s="100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7" t="s">
        <v>3</v>
      </c>
      <c r="D39" s="78"/>
      <c r="E39" s="79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7" t="s">
        <v>4</v>
      </c>
      <c r="D41" s="78"/>
      <c r="E41" s="79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7" t="s">
        <v>5</v>
      </c>
      <c r="D43" s="78"/>
      <c r="E43" s="79"/>
      <c r="F43" s="36"/>
      <c r="G43" s="67">
        <v>20</v>
      </c>
      <c r="H43" s="63"/>
      <c r="I43" s="67">
        <v>5</v>
      </c>
      <c r="J43" s="36"/>
      <c r="K43" s="64">
        <f>IFERROR(I43/G43,"")</f>
        <v>0.25</v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7" t="s">
        <v>6</v>
      </c>
      <c r="D45" s="78"/>
      <c r="E45" s="79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7" t="s">
        <v>7</v>
      </c>
      <c r="D47" s="78"/>
      <c r="E47" s="79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7" t="s">
        <v>8</v>
      </c>
      <c r="D49" s="78"/>
      <c r="E49" s="79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7" t="s">
        <v>9</v>
      </c>
      <c r="D51" s="78"/>
      <c r="E51" s="79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77" t="s">
        <v>10</v>
      </c>
      <c r="D53" s="78"/>
      <c r="E53" s="79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ddConsortia</vt:lpstr>
      <vt:lpstr>Summary</vt:lpstr>
      <vt:lpstr>PCC</vt:lpstr>
      <vt:lpstr>PUSD</vt:lpstr>
      <vt:lpstr>TCUSD</vt:lpstr>
      <vt:lpstr>ddConsortium</vt:lpstr>
      <vt:lpstr>PCC!Print_Area</vt:lpstr>
      <vt:lpstr>PUSD!Print_Area</vt:lpstr>
      <vt:lpstr>Summary!Print_Area</vt:lpstr>
      <vt:lpstr>TCUSD!Print_Area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Greg Hill Jr.</cp:lastModifiedBy>
  <cp:lastPrinted>2015-11-01T15:55:34Z</cp:lastPrinted>
  <dcterms:created xsi:type="dcterms:W3CDTF">2015-10-06T00:58:22Z</dcterms:created>
  <dcterms:modified xsi:type="dcterms:W3CDTF">2015-12-01T03:37:31Z</dcterms:modified>
</cp:coreProperties>
</file>