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ndezp\Google Drive\AEBG Office Files\AEBG_1516FY_GrantDoc\Due_110215\"/>
    </mc:Choice>
  </mc:AlternateContent>
  <bookViews>
    <workbookView xWindow="0" yWindow="0" windowWidth="28800" windowHeight="12435" tabRatio="747"/>
  </bookViews>
  <sheets>
    <sheet name="Summary" sheetId="41" r:id="rId1"/>
    <sheet name="ddConsortia" sheetId="42" state="hidden" r:id="rId2"/>
    <sheet name="Sheet1" sheetId="39" r:id="rId3"/>
    <sheet name="Sheet3" sheetId="43" r:id="rId4"/>
    <sheet name="Sheet4" sheetId="44" r:id="rId5"/>
    <sheet name="Sheet5" sheetId="45" r:id="rId6"/>
    <sheet name="Sheet6" sheetId="46" r:id="rId7"/>
    <sheet name="Sheet7" sheetId="47" r:id="rId8"/>
    <sheet name="Sheet8" sheetId="48" r:id="rId9"/>
    <sheet name="Sheet9" sheetId="49" r:id="rId10"/>
    <sheet name="Sheet10" sheetId="50" r:id="rId11"/>
    <sheet name="Sheet11" sheetId="51" r:id="rId12"/>
    <sheet name="Sheet2" sheetId="6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1">[1]Census!$A$2:$A$71</definedName>
    <definedName name="ddConsortia" localSheetId="10">#REF!</definedName>
    <definedName name="ddConsortia" localSheetId="11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12">#REF!</definedName>
    <definedName name="ddConsortia" localSheetId="21">#REF!</definedName>
    <definedName name="ddConsortia" localSheetId="3">#REF!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>#REF!</definedName>
    <definedName name="ddConsortium">ddConsortia!$A$2:$A$72</definedName>
    <definedName name="_xlnm.Print_Area" localSheetId="2">Sheet1!$A$1:$AD$72</definedName>
    <definedName name="_xlnm.Print_Area" localSheetId="10">Sheet10!$A$1:$AD$72</definedName>
    <definedName name="_xlnm.Print_Area" localSheetId="11">Sheet11!$A$1:$AD$72</definedName>
    <definedName name="_xlnm.Print_Area" localSheetId="13">Sheet12!$A$1:$AD$72</definedName>
    <definedName name="_xlnm.Print_Area" localSheetId="14">Sheet13!$A$1:$AD$72</definedName>
    <definedName name="_xlnm.Print_Area" localSheetId="15">Sheet14!$A$1:$AD$72</definedName>
    <definedName name="_xlnm.Print_Area" localSheetId="16">Sheet15!$A$1:$AD$72</definedName>
    <definedName name="_xlnm.Print_Area" localSheetId="17">Sheet16!$A$1:$AD$72</definedName>
    <definedName name="_xlnm.Print_Area" localSheetId="18">Sheet17!$A$1:$AD$72</definedName>
    <definedName name="_xlnm.Print_Area" localSheetId="19">Sheet18!$A$1:$AD$72</definedName>
    <definedName name="_xlnm.Print_Area" localSheetId="20">Sheet19!$A$1:$AD$72</definedName>
    <definedName name="_xlnm.Print_Area" localSheetId="12">Sheet2!$A$1:$AD$72</definedName>
    <definedName name="_xlnm.Print_Area" localSheetId="21">Sheet20!$A$1:$AD$72</definedName>
    <definedName name="_xlnm.Print_Area" localSheetId="3">Sheet3!$A$1:$AD$72</definedName>
    <definedName name="_xlnm.Print_Area" localSheetId="4">Sheet4!$A$1:$AD$72</definedName>
    <definedName name="_xlnm.Print_Area" localSheetId="5">Sheet5!$A$1:$AD$72</definedName>
    <definedName name="_xlnm.Print_Area" localSheetId="6">Sheet6!$A$1:$AD$72</definedName>
    <definedName name="_xlnm.Print_Area" localSheetId="7">Sheet7!$A$1:$AD$72</definedName>
    <definedName name="_xlnm.Print_Area" localSheetId="8">Sheet8!$A$1:$AD$72</definedName>
    <definedName name="_xlnm.Print_Area" localSheetId="9">Sheet9!$A$1:$AD$72</definedName>
    <definedName name="_xlnm.Print_Area" localSheetId="0">Summary!$A$1:$AD$71</definedName>
    <definedName name="tblDemographics" localSheetId="10">#REF!</definedName>
    <definedName name="tblDemographics" localSheetId="11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12">#REF!</definedName>
    <definedName name="tblDemographics" localSheetId="21">#REF!</definedName>
    <definedName name="tblDemographics" localSheetId="3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39" l="1"/>
  <c r="H60" i="51" l="1"/>
  <c r="H21" i="51"/>
  <c r="H60" i="45" l="1"/>
  <c r="H58" i="45"/>
  <c r="H31" i="45"/>
  <c r="H21" i="45"/>
  <c r="H23" i="45"/>
  <c r="H21" i="49"/>
  <c r="H23" i="49"/>
  <c r="H31" i="49"/>
  <c r="H21" i="44" l="1"/>
  <c r="X31" i="39" l="1"/>
  <c r="X23" i="39"/>
  <c r="X21" i="39"/>
  <c r="X62" i="39" l="1"/>
  <c r="X66" i="39"/>
  <c r="N31" i="39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L47" i="41" s="1"/>
  <c r="H43" i="41"/>
  <c r="H45" i="41"/>
  <c r="F45" i="41"/>
  <c r="F43" i="41"/>
  <c r="N43" i="41" s="1"/>
  <c r="N47" i="41" s="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Z68" i="61"/>
  <c r="X68" i="61"/>
  <c r="V68" i="61"/>
  <c r="T68" i="61"/>
  <c r="R68" i="61"/>
  <c r="N68" i="61"/>
  <c r="J68" i="61"/>
  <c r="H68" i="61"/>
  <c r="F68" i="61"/>
  <c r="N44" i="61"/>
  <c r="N48" i="61" s="1"/>
  <c r="L48" i="61"/>
  <c r="H48" i="61"/>
  <c r="F48" i="61"/>
  <c r="J48" i="61" s="1"/>
  <c r="J46" i="61"/>
  <c r="J44" i="61"/>
  <c r="AB21" i="61"/>
  <c r="AB23" i="61"/>
  <c r="AB25" i="61"/>
  <c r="AB27" i="61"/>
  <c r="AB29" i="61"/>
  <c r="AB31" i="61"/>
  <c r="AB33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Z68" i="55"/>
  <c r="X68" i="55"/>
  <c r="V68" i="55"/>
  <c r="T68" i="55"/>
  <c r="R68" i="55"/>
  <c r="N68" i="55"/>
  <c r="J68" i="55"/>
  <c r="H68" i="55"/>
  <c r="F68" i="55"/>
  <c r="N44" i="55"/>
  <c r="N48" i="55" s="1"/>
  <c r="L48" i="55"/>
  <c r="H48" i="55"/>
  <c r="F48" i="55"/>
  <c r="J48" i="55" s="1"/>
  <c r="J46" i="55"/>
  <c r="J44" i="55"/>
  <c r="AB21" i="55"/>
  <c r="AB23" i="55"/>
  <c r="AB25" i="55"/>
  <c r="AB27" i="55"/>
  <c r="AB29" i="55"/>
  <c r="AB31" i="55"/>
  <c r="AB33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Z68" i="54"/>
  <c r="X68" i="54"/>
  <c r="V68" i="54"/>
  <c r="T68" i="54"/>
  <c r="R68" i="54"/>
  <c r="N68" i="54"/>
  <c r="J68" i="54"/>
  <c r="H68" i="54"/>
  <c r="F68" i="54"/>
  <c r="N44" i="54"/>
  <c r="N48" i="54" s="1"/>
  <c r="L48" i="54"/>
  <c r="H48" i="54"/>
  <c r="F48" i="54"/>
  <c r="J48" i="54" s="1"/>
  <c r="J46" i="54"/>
  <c r="J44" i="54"/>
  <c r="AB21" i="54"/>
  <c r="AB23" i="54"/>
  <c r="AB25" i="54"/>
  <c r="AB27" i="54"/>
  <c r="AB29" i="54"/>
  <c r="AB31" i="54"/>
  <c r="AB33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Z68" i="53"/>
  <c r="X68" i="53"/>
  <c r="V68" i="53"/>
  <c r="T68" i="53"/>
  <c r="R68" i="53"/>
  <c r="N68" i="53"/>
  <c r="J68" i="53"/>
  <c r="H68" i="53"/>
  <c r="F68" i="53"/>
  <c r="N44" i="53"/>
  <c r="N48" i="53" s="1"/>
  <c r="L48" i="53"/>
  <c r="H48" i="53"/>
  <c r="F48" i="53"/>
  <c r="J48" i="53" s="1"/>
  <c r="J46" i="53"/>
  <c r="J44" i="53"/>
  <c r="AB21" i="53"/>
  <c r="AB23" i="53"/>
  <c r="AB25" i="53"/>
  <c r="AB27" i="53"/>
  <c r="AB29" i="53"/>
  <c r="AB31" i="53"/>
  <c r="AB33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Z68" i="52"/>
  <c r="X68" i="52"/>
  <c r="V68" i="52"/>
  <c r="T68" i="52"/>
  <c r="R68" i="52"/>
  <c r="N68" i="52"/>
  <c r="J68" i="52"/>
  <c r="H68" i="52"/>
  <c r="F68" i="52"/>
  <c r="N44" i="52"/>
  <c r="N48" i="52" s="1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Z68" i="51"/>
  <c r="X68" i="51"/>
  <c r="V68" i="51"/>
  <c r="T68" i="51"/>
  <c r="R68" i="51"/>
  <c r="N68" i="51"/>
  <c r="J68" i="51"/>
  <c r="H68" i="51"/>
  <c r="F68" i="51"/>
  <c r="N44" i="51"/>
  <c r="N48" i="51" s="1"/>
  <c r="L48" i="51"/>
  <c r="H48" i="51"/>
  <c r="F48" i="51"/>
  <c r="J46" i="51"/>
  <c r="J44" i="51"/>
  <c r="AB21" i="51"/>
  <c r="AB23" i="51"/>
  <c r="AB25" i="51"/>
  <c r="AB27" i="51"/>
  <c r="AB29" i="51"/>
  <c r="AB31" i="51"/>
  <c r="AB33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Z68" i="50"/>
  <c r="X68" i="50"/>
  <c r="V68" i="50"/>
  <c r="T68" i="50"/>
  <c r="R68" i="50"/>
  <c r="N68" i="50"/>
  <c r="J68" i="50"/>
  <c r="H68" i="50"/>
  <c r="F68" i="50"/>
  <c r="N44" i="50"/>
  <c r="N48" i="50" s="1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Z68" i="49"/>
  <c r="X68" i="49"/>
  <c r="V68" i="49"/>
  <c r="T68" i="49"/>
  <c r="R68" i="49"/>
  <c r="N68" i="49"/>
  <c r="J68" i="49"/>
  <c r="H68" i="49"/>
  <c r="F68" i="49"/>
  <c r="N44" i="49"/>
  <c r="N48" i="49" s="1"/>
  <c r="L48" i="49"/>
  <c r="H48" i="49"/>
  <c r="F48" i="49"/>
  <c r="J48" i="49" s="1"/>
  <c r="J46" i="49"/>
  <c r="J44" i="49"/>
  <c r="AB21" i="49"/>
  <c r="AB23" i="49"/>
  <c r="AB25" i="49"/>
  <c r="AB27" i="49"/>
  <c r="AB29" i="49"/>
  <c r="AB31" i="49"/>
  <c r="AB33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Z68" i="48"/>
  <c r="X68" i="48"/>
  <c r="V68" i="48"/>
  <c r="T68" i="48"/>
  <c r="R68" i="48"/>
  <c r="N68" i="48"/>
  <c r="J68" i="48"/>
  <c r="H68" i="48"/>
  <c r="F68" i="48"/>
  <c r="N44" i="48"/>
  <c r="N48" i="48" s="1"/>
  <c r="L48" i="48"/>
  <c r="H48" i="48"/>
  <c r="F48" i="48"/>
  <c r="J46" i="48"/>
  <c r="J44" i="48"/>
  <c r="AB21" i="48"/>
  <c r="AB23" i="48"/>
  <c r="AB25" i="48"/>
  <c r="AB27" i="48"/>
  <c r="AB29" i="48"/>
  <c r="AB31" i="48"/>
  <c r="AB33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J48" i="47" s="1"/>
  <c r="F48" i="47"/>
  <c r="J46" i="47"/>
  <c r="J44" i="47"/>
  <c r="AB21" i="47"/>
  <c r="AB23" i="47"/>
  <c r="AB25" i="47"/>
  <c r="AB27" i="47"/>
  <c r="AB29" i="47"/>
  <c r="AB31" i="47"/>
  <c r="AB33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 s="1"/>
  <c r="J46" i="46"/>
  <c r="J44" i="46"/>
  <c r="AB21" i="46"/>
  <c r="AB23" i="46"/>
  <c r="AB25" i="46"/>
  <c r="AB27" i="46"/>
  <c r="AB29" i="46"/>
  <c r="AB31" i="46"/>
  <c r="AB33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Z68" i="45"/>
  <c r="X68" i="45"/>
  <c r="V68" i="45"/>
  <c r="T68" i="45"/>
  <c r="R68" i="45"/>
  <c r="N68" i="45"/>
  <c r="J68" i="45"/>
  <c r="H68" i="45"/>
  <c r="F68" i="45"/>
  <c r="N44" i="45"/>
  <c r="N48" i="45" s="1"/>
  <c r="L48" i="45"/>
  <c r="H48" i="45"/>
  <c r="F48" i="45"/>
  <c r="J46" i="45"/>
  <c r="J44" i="45"/>
  <c r="AB21" i="45"/>
  <c r="AB23" i="45"/>
  <c r="AB25" i="45"/>
  <c r="AB27" i="45"/>
  <c r="AB29" i="45"/>
  <c r="AB31" i="45"/>
  <c r="AB33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Z68" i="44"/>
  <c r="X68" i="44"/>
  <c r="V68" i="44"/>
  <c r="T68" i="44"/>
  <c r="R68" i="44"/>
  <c r="N68" i="44"/>
  <c r="J68" i="44"/>
  <c r="H68" i="44"/>
  <c r="F68" i="44"/>
  <c r="N44" i="44"/>
  <c r="N48" i="44" s="1"/>
  <c r="L48" i="44"/>
  <c r="H48" i="44"/>
  <c r="F48" i="44"/>
  <c r="J46" i="44"/>
  <c r="J44" i="44"/>
  <c r="AB21" i="44"/>
  <c r="AB23" i="44"/>
  <c r="AB25" i="44"/>
  <c r="AB27" i="44"/>
  <c r="AB29" i="44"/>
  <c r="AB31" i="44"/>
  <c r="AB33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 s="1"/>
  <c r="J46" i="43"/>
  <c r="J44" i="43"/>
  <c r="AB21" i="43"/>
  <c r="AB23" i="43"/>
  <c r="AB25" i="43"/>
  <c r="AB27" i="43"/>
  <c r="AB29" i="43"/>
  <c r="AB31" i="43"/>
  <c r="AB33" i="43"/>
  <c r="Z35" i="43"/>
  <c r="X35" i="43"/>
  <c r="V35" i="43"/>
  <c r="T35" i="43"/>
  <c r="R35" i="43"/>
  <c r="N35" i="43"/>
  <c r="J35" i="43"/>
  <c r="H35" i="43"/>
  <c r="F35" i="43"/>
  <c r="D11" i="43"/>
  <c r="D11" i="39"/>
  <c r="N67" i="41"/>
  <c r="AB58" i="39"/>
  <c r="AB60" i="39"/>
  <c r="AB62" i="39"/>
  <c r="AB64" i="39"/>
  <c r="AB66" i="39"/>
  <c r="AB68" i="39"/>
  <c r="L48" i="39"/>
  <c r="F48" i="39"/>
  <c r="J48" i="39" s="1"/>
  <c r="H48" i="39"/>
  <c r="N44" i="39"/>
  <c r="N48" i="39" s="1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AB21" i="39"/>
  <c r="AB33" i="39"/>
  <c r="AB31" i="39"/>
  <c r="AB29" i="39"/>
  <c r="AB23" i="39"/>
  <c r="AB25" i="39"/>
  <c r="AB27" i="39"/>
  <c r="Z67" i="41" l="1"/>
  <c r="AB68" i="49"/>
  <c r="T67" i="41"/>
  <c r="J48" i="51"/>
  <c r="AB68" i="50"/>
  <c r="AB35" i="50"/>
  <c r="AB68" i="55"/>
  <c r="AB35" i="55"/>
  <c r="AB68" i="54"/>
  <c r="AB35" i="54"/>
  <c r="AB68" i="53"/>
  <c r="AB35" i="53"/>
  <c r="AB68" i="51"/>
  <c r="AB68" i="52"/>
  <c r="AB35" i="52"/>
  <c r="AB35" i="51"/>
  <c r="AB35" i="49"/>
  <c r="AB68" i="48"/>
  <c r="J48" i="48"/>
  <c r="J43" i="41"/>
  <c r="AB35" i="48"/>
  <c r="AB68" i="47"/>
  <c r="AB35" i="47"/>
  <c r="AB68" i="46"/>
  <c r="J48" i="44"/>
  <c r="H47" i="41"/>
  <c r="AB68" i="44"/>
  <c r="AB35" i="44"/>
  <c r="AB68" i="45"/>
  <c r="J48" i="45"/>
  <c r="AB35" i="45"/>
  <c r="J45" i="41"/>
  <c r="AB35" i="46"/>
  <c r="F47" i="41"/>
  <c r="H33" i="41"/>
  <c r="AB61" i="41"/>
  <c r="F67" i="41"/>
  <c r="AB68" i="43"/>
  <c r="AB57" i="41"/>
  <c r="V33" i="41"/>
  <c r="N33" i="41"/>
  <c r="AB21" i="41"/>
  <c r="R33" i="41"/>
  <c r="AB31" i="41"/>
  <c r="AB25" i="41"/>
  <c r="J33" i="41"/>
  <c r="F33" i="41"/>
  <c r="AB35" i="43"/>
  <c r="X67" i="41"/>
  <c r="R67" i="41"/>
  <c r="AB59" i="41"/>
  <c r="AB63" i="41"/>
  <c r="AB29" i="41"/>
  <c r="Z33" i="41"/>
  <c r="AB27" i="41"/>
  <c r="AB23" i="41"/>
  <c r="T33" i="41"/>
  <c r="V67" i="41"/>
  <c r="AB65" i="41"/>
  <c r="J67" i="41"/>
  <c r="AB68" i="61"/>
  <c r="H67" i="41"/>
  <c r="AB35" i="61"/>
  <c r="AB19" i="41"/>
  <c r="AB35" i="39"/>
  <c r="X33" i="41"/>
  <c r="J47" i="41" l="1"/>
  <c r="AB67" i="41"/>
  <c r="AB33" i="41"/>
</calcChain>
</file>

<file path=xl/sharedStrings.xml><?xml version="1.0" encoding="utf-8"?>
<sst xmlns="http://schemas.openxmlformats.org/spreadsheetml/2006/main" count="1321" uniqueCount="129">
  <si>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</si>
  <si>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</si>
  <si>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</si>
  <si>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</si>
  <si>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</si>
  <si>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</si>
  <si>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</si>
  <si>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</si>
  <si>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</si>
  <si>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</si>
  <si>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</si>
  <si>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</si>
  <si>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</si>
  <si>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</si>
  <si>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</si>
  <si>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</si>
  <si>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</si>
  <si>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</si>
  <si>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</si>
  <si>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</si>
  <si>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</si>
  <si>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</si>
  <si>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</si>
  <si>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</si>
  <si>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</si>
  <si>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</si>
  <si>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</si>
  <si>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</si>
  <si>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</si>
  <si>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</si>
  <si>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</si>
  <si>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</si>
  <si>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</si>
  <si>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</si>
  <si>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</si>
  <si>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</si>
  <si>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</si>
  <si>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</si>
  <si>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</si>
  <si>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</si>
  <si>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</si>
  <si>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</si>
  <si>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</si>
  <si>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</si>
  <si>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</si>
  <si>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</si>
  <si>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</si>
  <si>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</si>
  <si>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</si>
  <si>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</si>
  <si>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</si>
  <si>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</si>
  <si>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</si>
  <si>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</si>
  <si>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</si>
  <si>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</si>
  <si>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</si>
  <si>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</si>
  <si>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</si>
  <si>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</si>
  <si>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</si>
  <si>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</si>
  <si>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</si>
  <si>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</si>
  <si>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</si>
  <si>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</si>
  <si>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</si>
  <si>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</si>
  <si>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</si>
  <si>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</si>
  <si>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</si>
  <si>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</si>
  <si>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</si>
  <si>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</si>
  <si>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</si>
  <si>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</si>
  <si>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</si>
  <si>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</si>
  <si>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</si>
  <si>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</si>
  <si>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</si>
  <si>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</si>
  <si>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</si>
  <si>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</si>
  <si>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</si>
  <si>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</si>
  <si>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</si>
  <si>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</si>
  <si>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</si>
  <si>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</si>
  <si>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</si>
  <si>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</si>
  <si>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</si>
  <si>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</si>
  <si>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</si>
  <si>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</si>
  <si>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</si>
  <si>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</si>
  <si>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</si>
  <si>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</si>
  <si>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</si>
  <si>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</si>
  <si>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</si>
  <si>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</si>
  <si>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</si>
  <si>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</si>
  <si>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</si>
  <si>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</si>
  <si>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</si>
  <si>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</si>
  <si>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</si>
  <si>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</si>
  <si>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</si>
  <si>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</si>
  <si>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</si>
  <si>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</si>
  <si>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</si>
  <si>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</si>
  <si>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</si>
  <si>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Modesto Junior College</t>
  </si>
  <si>
    <t>Ceres Unified School District</t>
  </si>
  <si>
    <t>Modesto City Schools</t>
  </si>
  <si>
    <t>Newman Crowslanding USD</t>
  </si>
  <si>
    <t>Patterson USD</t>
  </si>
  <si>
    <t>Riverbank USD</t>
  </si>
  <si>
    <t>Stanislaus COE</t>
  </si>
  <si>
    <t>Turlock USD</t>
  </si>
  <si>
    <t>Waterford USD</t>
  </si>
  <si>
    <t>Foothill Regional Collaborative (BOFGUSD, Calaveras COE, Columbia College, Sonora UHSD, Summerville USD, Tuolumne COE)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</si>
</sst>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3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5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18" zoomScale="91" workbookViewId="0">
      <selection activeCell="F45" sqref="F4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9</v>
      </c>
      <c r="D11" s="151" t="s">
        <v>67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2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2">
      <c r="A15" s="10"/>
      <c r="B15" s="40"/>
      <c r="C15" s="158"/>
      <c r="D15" s="158"/>
      <c r="F15" s="159" t="s">
        <v>81</v>
      </c>
      <c r="G15" s="160"/>
      <c r="H15" s="161"/>
      <c r="I15" s="41"/>
      <c r="J15" s="162" t="s">
        <v>82</v>
      </c>
      <c r="K15" s="163"/>
      <c r="L15" s="164"/>
      <c r="M15" s="41"/>
      <c r="N15" s="162" t="s">
        <v>2</v>
      </c>
      <c r="O15" s="163"/>
      <c r="P15" s="164"/>
      <c r="Q15" s="41"/>
      <c r="R15" s="155" t="s">
        <v>3</v>
      </c>
      <c r="S15" s="41"/>
      <c r="T15" s="155" t="s">
        <v>6</v>
      </c>
      <c r="U15" s="41"/>
      <c r="V15" s="155" t="s">
        <v>90</v>
      </c>
      <c r="W15" s="41"/>
      <c r="X15" s="155" t="s">
        <v>4</v>
      </c>
      <c r="Y15" s="41"/>
      <c r="Z15" s="155" t="s">
        <v>7</v>
      </c>
      <c r="AA15" s="41"/>
      <c r="AB15" s="155" t="s">
        <v>0</v>
      </c>
      <c r="AC15" s="42"/>
    </row>
    <row r="16" spans="1:37" ht="5.0999999999999996" customHeight="1" x14ac:dyDescent="0.2">
      <c r="A16" s="10"/>
      <c r="B16" s="40"/>
      <c r="C16" s="158"/>
      <c r="D16" s="158"/>
      <c r="F16" s="43"/>
      <c r="J16" s="165"/>
      <c r="K16" s="166"/>
      <c r="L16" s="167"/>
      <c r="N16" s="165"/>
      <c r="O16" s="166"/>
      <c r="P16" s="167"/>
      <c r="R16" s="156"/>
      <c r="T16" s="156"/>
      <c r="V16" s="156"/>
      <c r="X16" s="156"/>
      <c r="Z16" s="156"/>
      <c r="AB16" s="156"/>
      <c r="AC16" s="42"/>
    </row>
    <row r="17" spans="1:37" s="45" customFormat="1" ht="29.1" customHeight="1" thickBot="1" x14ac:dyDescent="0.25">
      <c r="B17" s="46"/>
      <c r="C17" s="158"/>
      <c r="D17" s="158"/>
      <c r="E17" s="41"/>
      <c r="F17" s="47" t="s">
        <v>1</v>
      </c>
      <c r="G17" s="41"/>
      <c r="H17" s="47" t="s">
        <v>89</v>
      </c>
      <c r="J17" s="168"/>
      <c r="K17" s="169"/>
      <c r="L17" s="170"/>
      <c r="N17" s="168"/>
      <c r="O17" s="169"/>
      <c r="P17" s="170"/>
      <c r="R17" s="157"/>
      <c r="T17" s="157"/>
      <c r="V17" s="157"/>
      <c r="X17" s="157"/>
      <c r="Z17" s="157"/>
      <c r="AB17" s="157"/>
      <c r="AC17" s="48"/>
      <c r="AD17" s="41"/>
    </row>
    <row r="18" spans="1:37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.100000000000001" customHeight="1" x14ac:dyDescent="0.2">
      <c r="A19" s="19"/>
      <c r="B19" s="51"/>
      <c r="C19" s="52" t="s">
        <v>92</v>
      </c>
      <c r="D19" s="53"/>
      <c r="E19" s="21"/>
      <c r="F19" s="136">
        <f>SUM(Sheet1!F21,Sheet2!F21,Sheet3!F21,Sheet4!F21,Sheet5!F21,Sheet6!F21,Sheet7!F21,Sheet8!F21,Sheet9!F21,Sheet10!F21,Sheet11!F21,Sheet12!F21,Sheet13!F21,Sheet14!F21,Sheet15!F21,Sheet16!F21,Sheet17!F21,Sheet18!F21,Sheet19!F21,Sheet20!F21)</f>
        <v>1144292</v>
      </c>
      <c r="G19" s="54"/>
      <c r="H19" s="136">
        <f>SUM(Sheet1!H21,Sheet2!H21,Sheet3!H21,Sheet4!H21,Sheet5!H21,Sheet6!H21,Sheet7!H21,Sheet8!H21,Sheet9!H21,Sheet10!H21,Sheet11!H21,Sheet12!H21,Sheet13!H21,Sheet14!H21,Sheet15!H21,Sheet16!H21,Sheet17!H21,Sheet18!H21,Sheet19!H21,Sheet20!H21)</f>
        <v>1008987</v>
      </c>
      <c r="I19" s="54"/>
      <c r="J19" s="146">
        <f>SUM(Sheet1!J21,Sheet2!J21,Sheet3!J21,Sheet4!J21,Sheet5!J21,Sheet6!J21,Sheet7!J21,Sheet8!J21,Sheet9!J21,Sheet10!J21,Sheet11!J21,Sheet12!J21,Sheet13!J21,Sheet14!J21,Sheet15!J21,Sheet16!J21,Sheet17!J21,Sheet18!J21,Sheet19!J21,Sheet20!J21)</f>
        <v>81099</v>
      </c>
      <c r="K19" s="147"/>
      <c r="L19" s="148"/>
      <c r="M19" s="54"/>
      <c r="N19" s="146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47"/>
      <c r="P19" s="148"/>
      <c r="Q19" s="54"/>
      <c r="R19" s="136">
        <f>SUM(Sheet1!R21,Sheet2!R21,Sheet3!R21,Sheet4!R21,Sheet5!R21,Sheet6!R21,Sheet7!R21,Sheet8!R21,Sheet9!R21,Sheet10!R21,Sheet11!R21,Sheet12!R21,Sheet13!R21,Sheet14!R21,Sheet15!R21,Sheet16!R21,Sheet17!R21,Sheet18!R21,Sheet19!R21,Sheet20!R21)</f>
        <v>313150</v>
      </c>
      <c r="S19" s="54"/>
      <c r="T19" s="136">
        <f>SUM(Sheet1!T21,Sheet2!T21,Sheet3!T21,Sheet4!T21,Sheet5!T21,Sheet6!T21,Sheet7!T21,Sheet8!T21,Sheet9!T21,Sheet10!T21,Sheet11!T21,Sheet12!T21,Sheet13!T21,Sheet14!T21,Sheet15!T21,Sheet16!T21,Sheet17!T21,Sheet18!T21,Sheet19!T21,Sheet20!T21)</f>
        <v>75000</v>
      </c>
      <c r="U19" s="54"/>
      <c r="V19" s="136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6">
        <f>SUM(Sheet1!X21,Sheet2!X21,Sheet3!X21,Sheet4!X21,Sheet5!X21,Sheet6!X21,Sheet7!X21,Sheet8!X21,Sheet9!X21,Sheet10!X21,Sheet11!X21,Sheet12!X21,Sheet13!X21,Sheet14!X21,Sheet15!X21,Sheet16!X21,Sheet17!X21,Sheet18!X21,Sheet19!X21,Sheet20!X21)</f>
        <v>2500023.4</v>
      </c>
      <c r="Y19" s="54"/>
      <c r="Z19" s="136">
        <f>SUM(Sheet1!Z21,Sheet2!Z21,Sheet3!Z21,Sheet4!Z21,Sheet5!Z21,Sheet6!Z21,Sheet7!Z21,Sheet8!Z21,Sheet9!Z21,Sheet10!Z21,Sheet11!Z21,Sheet12!Z21,Sheet13!Z21,Sheet14!Z21,Sheet15!Z21,Sheet16!Z21,Sheet17!Z21,Sheet18!Z21,Sheet19!Z21,Sheet20!Z21)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5122551.4000000004</v>
      </c>
      <c r="AC19" s="56"/>
      <c r="AD19" s="57"/>
    </row>
    <row r="20" spans="1:37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.100000000000001" customHeight="1" x14ac:dyDescent="0.2">
      <c r="A21" s="19"/>
      <c r="B21" s="51"/>
      <c r="C21" s="52" t="s">
        <v>95</v>
      </c>
      <c r="D21" s="53"/>
      <c r="E21" s="21"/>
      <c r="F21" s="136">
        <f>SUM(Sheet1!F23,Sheet2!F23,Sheet3!F23,Sheet4!F23,Sheet5!F23,Sheet6!F23,Sheet7!F23,Sheet8!F23,Sheet9!F23,Sheet10!F23,Sheet11!F23,Sheet12!F23,Sheet13!F23,Sheet14!F23,Sheet15!F23,Sheet16!F23,Sheet17!F23,Sheet18!F23,Sheet19!F23,Sheet20!F23)</f>
        <v>168603</v>
      </c>
      <c r="G21" s="54"/>
      <c r="H21" s="136">
        <f>SUM(Sheet1!H23,Sheet2!H23,Sheet3!H23,Sheet4!H23,Sheet5!H23,Sheet6!H23,Sheet7!H23,Sheet8!H23,Sheet9!H23,Sheet10!H23,Sheet11!H23,Sheet12!H23,Sheet13!H23,Sheet14!H23,Sheet15!H23,Sheet16!H23,Sheet17!H23,Sheet18!H23,Sheet19!H23,Sheet20!H23)</f>
        <v>871393</v>
      </c>
      <c r="I21" s="54"/>
      <c r="J21" s="146">
        <f>SUM(Sheet1!J23,Sheet2!J23,Sheet3!J23,Sheet4!J23,Sheet5!J23,Sheet6!J23,Sheet7!J23,Sheet8!J23,Sheet9!J23,Sheet10!J23,Sheet11!J23,Sheet12!J23,Sheet13!J23,Sheet14!J23,Sheet15!J23,Sheet16!J23,Sheet17!J23,Sheet18!J23,Sheet19!J23,Sheet20!J23)</f>
        <v>35528</v>
      </c>
      <c r="K21" s="147"/>
      <c r="L21" s="148"/>
      <c r="M21" s="54"/>
      <c r="N21" s="146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47"/>
      <c r="P21" s="148"/>
      <c r="Q21" s="54"/>
      <c r="R21" s="136">
        <f>SUM(Sheet1!R23,Sheet2!R23,Sheet3!R23,Sheet4!R23,Sheet5!R23,Sheet6!R23,Sheet7!R23,Sheet8!R23,Sheet9!R23,Sheet10!R23,Sheet11!R23,Sheet12!R23,Sheet13!R23,Sheet14!R23,Sheet15!R23,Sheet16!R23,Sheet17!R23,Sheet18!R23,Sheet19!R23,Sheet20!R23)</f>
        <v>11900</v>
      </c>
      <c r="S21" s="54"/>
      <c r="T21" s="136">
        <f>SUM(Sheet1!T23,Sheet2!T23,Sheet3!T23,Sheet4!T23,Sheet5!T23,Sheet6!T23,Sheet7!T23,Sheet8!T23,Sheet9!T23,Sheet10!T23,Sheet11!T23,Sheet12!T23,Sheet13!T23,Sheet14!T23,Sheet15!T23,Sheet16!T23,Sheet17!T23,Sheet18!T23,Sheet19!T23,Sheet20!T23)</f>
        <v>125000</v>
      </c>
      <c r="U21" s="54"/>
      <c r="V21" s="136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6">
        <f>SUM(Sheet1!X23,Sheet2!X23,Sheet3!X23,Sheet4!X23,Sheet5!X23,Sheet6!X23,Sheet7!X23,Sheet8!X23,Sheet9!X23,Sheet10!X23,Sheet11!X23,Sheet12!X23,Sheet13!X23,Sheet14!X23,Sheet15!X23,Sheet16!X23,Sheet17!X23,Sheet18!X23,Sheet19!X23,Sheet20!X23)</f>
        <v>1035300</v>
      </c>
      <c r="Y21" s="54"/>
      <c r="Z21" s="136">
        <f>SUM(Sheet1!Z23,Sheet2!Z23,Sheet3!Z23,Sheet4!Z23,Sheet5!Z23,Sheet6!Z23,Sheet7!Z23,Sheet8!Z23,Sheet9!Z23,Sheet10!Z23,Sheet11!Z23,Sheet12!Z23,Sheet13!Z23,Sheet14!Z23,Sheet15!Z23,Sheet16!Z23,Sheet17!Z23,Sheet18!Z23,Sheet19!Z23,Sheet20!Z23)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2247724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52" t="s">
        <v>113</v>
      </c>
      <c r="D23" s="53"/>
      <c r="E23" s="21"/>
      <c r="F23" s="136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6">
        <f>SUM(Sheet1!H25,Sheet2!H25,Sheet3!H25,Sheet4!H25,Sheet5!H25,Sheet6!H25,Sheet7!H25,Sheet8!H25,Sheet9!H25,Sheet10!H25,Sheet11!H25,Sheet12!H25,Sheet13!H25,Sheet14!H25,Sheet15!H25,Sheet16!H25,Sheet17!H25,Sheet18!H25,Sheet19!H25,Sheet20!H25)</f>
        <v>167370</v>
      </c>
      <c r="I23" s="54"/>
      <c r="J23" s="146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47"/>
      <c r="L23" s="148"/>
      <c r="M23" s="54"/>
      <c r="N23" s="146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47"/>
      <c r="P23" s="148"/>
      <c r="Q23" s="54"/>
      <c r="R23" s="136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6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6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6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6">
        <f>SUM(Sheet1!Z25,Sheet2!Z25,Sheet3!Z25,Sheet4!Z25,Sheet5!Z25,Sheet6!Z25,Sheet7!Z25,Sheet8!Z25,Sheet9!Z25,Sheet10!Z25,Sheet11!Z25,Sheet12!Z25,Sheet13!Z25,Sheet14!Z25,Sheet15!Z25,Sheet16!Z25,Sheet17!Z25,Sheet18!Z25,Sheet19!Z25,Sheet20!Z25)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167370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52" t="s">
        <v>114</v>
      </c>
      <c r="D25" s="53"/>
      <c r="E25" s="21"/>
      <c r="F25" s="136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6">
        <f>SUM(Sheet1!H27,Sheet2!H27,Sheet3!H27,Sheet4!H27,Sheet5!H27,Sheet6!H27,Sheet7!H27,Sheet8!H27,Sheet9!H27,Sheet10!H27,Sheet11!H27,Sheet12!H27,Sheet13!H27,Sheet14!H27,Sheet15!H27,Sheet16!H27,Sheet17!H27,Sheet18!H27,Sheet19!H27,Sheet20!H27)</f>
        <v>12960</v>
      </c>
      <c r="I25" s="54"/>
      <c r="J25" s="146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47"/>
      <c r="L25" s="148"/>
      <c r="M25" s="54"/>
      <c r="N25" s="146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47"/>
      <c r="P25" s="148"/>
      <c r="Q25" s="54"/>
      <c r="R25" s="136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6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6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6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6">
        <f>SUM(Sheet1!Z27,Sheet2!Z27,Sheet3!Z27,Sheet4!Z27,Sheet5!Z27,Sheet6!Z27,Sheet7!Z27,Sheet8!Z27,Sheet9!Z27,Sheet10!Z27,Sheet11!Z27,Sheet12!Z27,Sheet13!Z27,Sheet14!Z27,Sheet15!Z27,Sheet16!Z27,Sheet17!Z27,Sheet18!Z27,Sheet19!Z27,Sheet20!Z27)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12960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52" t="s">
        <v>115</v>
      </c>
      <c r="D27" s="53"/>
      <c r="E27" s="21"/>
      <c r="F27" s="136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6">
        <f>SUM(Sheet1!H29,Sheet2!H29,Sheet3!H29,Sheet4!H29,Sheet5!H29,Sheet6!H29,Sheet7!H29,Sheet8!H29,Sheet9!H29,Sheet10!H29,Sheet11!H29,Sheet12!H29,Sheet13!H29,Sheet14!H29,Sheet15!H29,Sheet16!H29,Sheet17!H29,Sheet18!H29,Sheet19!H29,Sheet20!H29)</f>
        <v>0</v>
      </c>
      <c r="I27" s="54"/>
      <c r="J27" s="146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47"/>
      <c r="L27" s="148"/>
      <c r="M27" s="54"/>
      <c r="N27" s="146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47"/>
      <c r="P27" s="148"/>
      <c r="Q27" s="54"/>
      <c r="R27" s="136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6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6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6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6">
        <f>SUM(Sheet1!Z29,Sheet2!Z29,Sheet3!Z29,Sheet4!Z29,Sheet5!Z29,Sheet6!Z29,Sheet7!Z29,Sheet8!Z29,Sheet9!Z29,Sheet10!Z29,Sheet11!Z29,Sheet12!Z29,Sheet13!Z29,Sheet14!Z29,Sheet15!Z29,Sheet16!Z29,Sheet17!Z29,Sheet18!Z29,Sheet19!Z29,Sheet20!Z29)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52" t="s">
        <v>116</v>
      </c>
      <c r="D29" s="53"/>
      <c r="E29" s="21"/>
      <c r="F29" s="136">
        <f>SUM(Sheet1!F31,Sheet2!F31,Sheet3!F31,Sheet4!F31,Sheet5!F31,Sheet6!F31,Sheet7!F31,Sheet8!F31,Sheet9!F31,Sheet10!F31,Sheet11!F31,Sheet12!F31,Sheet13!F31,Sheet14!F31,Sheet15!F31,Sheet16!F31,Sheet17!F31,Sheet18!F31,Sheet19!F31,Sheet20!F31)</f>
        <v>60895</v>
      </c>
      <c r="G29" s="54"/>
      <c r="H29" s="136">
        <f>SUM(Sheet1!H31,Sheet2!H31,Sheet3!H31,Sheet4!H31,Sheet5!H31,Sheet6!H31,Sheet7!H31,Sheet8!H31,Sheet9!H31,Sheet10!H31,Sheet11!H31,Sheet12!H31,Sheet13!H31,Sheet14!H31,Sheet15!H31,Sheet16!H31,Sheet17!H31,Sheet18!H31,Sheet19!H31,Sheet20!H31)</f>
        <v>323335</v>
      </c>
      <c r="I29" s="54"/>
      <c r="J29" s="146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47"/>
      <c r="L29" s="148"/>
      <c r="M29" s="54"/>
      <c r="N29" s="146">
        <f>SUM(Sheet1!N31,Sheet2!N31,Sheet3!N31,Sheet4!N31,Sheet5!N31,Sheet6!N31,Sheet7!N31,Sheet8!N31,Sheet9!N31,Sheet10!N31,Sheet11!N31,Sheet12!N31,Sheet13!N31,Sheet14!N31,Sheet15!N31,Sheet16!N31,Sheet17!N31,Sheet18!N31,Sheet19!N31,Sheet20!N31)</f>
        <v>753481</v>
      </c>
      <c r="O29" s="147"/>
      <c r="P29" s="148"/>
      <c r="Q29" s="54"/>
      <c r="R29" s="136">
        <f>SUM(Sheet1!R31,Sheet2!R31,Sheet3!R31,Sheet4!R31,Sheet5!R31,Sheet6!R31,Sheet7!R31,Sheet8!R31,Sheet9!R31,Sheet10!R31,Sheet11!R31,Sheet12!R31,Sheet13!R31,Sheet14!R31,Sheet15!R31,Sheet16!R31,Sheet17!R31,Sheet18!R31,Sheet19!R31,Sheet20!R31)</f>
        <v>201707</v>
      </c>
      <c r="S29" s="54"/>
      <c r="T29" s="136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6">
        <f>SUM(Sheet1!V31,Sheet2!V31,Sheet3!V31,Sheet4!V31,Sheet5!V31,Sheet6!V31,Sheet7!V31,Sheet8!V31,Sheet9!V31,Sheet10!V31,Sheet11!V31,Sheet12!V31,Sheet13!V31,Sheet14!V31,Sheet15!V31,Sheet16!V31,Sheet17!V31,Sheet18!V31,Sheet19!V31,Sheet20!V31)</f>
        <v>110000</v>
      </c>
      <c r="W29" s="54"/>
      <c r="X29" s="136">
        <f>SUM(Sheet1!X31,Sheet2!X31,Sheet3!X31,Sheet4!X31,Sheet5!X31,Sheet6!X31,Sheet7!X31,Sheet8!X31,Sheet9!X31,Sheet10!X31,Sheet11!X31,Sheet12!X31,Sheet13!X31,Sheet14!X31,Sheet15!X31,Sheet16!X31,Sheet17!X31,Sheet18!X31,Sheet19!X31,Sheet20!X31)</f>
        <v>14833207.199999999</v>
      </c>
      <c r="Y29" s="54"/>
      <c r="Z29" s="136">
        <f>SUM(Sheet1!Z31,Sheet2!Z31,Sheet3!Z31,Sheet4!Z31,Sheet5!Z31,Sheet6!Z31,Sheet7!Z31,Sheet8!Z31,Sheet9!Z31,Sheet10!Z31,Sheet11!Z31,Sheet12!Z31,Sheet13!Z31,Sheet14!Z31,Sheet15!Z31,Sheet16!Z31,Sheet17!Z31,Sheet18!Z31,Sheet19!Z31,Sheet20!Z31)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16282625.199999999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52" t="s">
        <v>117</v>
      </c>
      <c r="D31" s="53"/>
      <c r="E31" s="21"/>
      <c r="F31" s="136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6">
        <f>SUM(Sheet1!H33,Sheet2!H33,Sheet3!H33,Sheet4!H33,Sheet5!H33,Sheet6!H33,Sheet7!H33,Sheet8!H33,Sheet9!H33,Sheet10!H33,Sheet11!H33,Sheet12!H33,Sheet13!H33,Sheet14!H33,Sheet15!H33,Sheet16!H33,Sheet17!H33,Sheet18!H33,Sheet19!H33,Sheet20!H33)</f>
        <v>0</v>
      </c>
      <c r="I31" s="54"/>
      <c r="J31" s="146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47"/>
      <c r="L31" s="148"/>
      <c r="M31" s="54"/>
      <c r="N31" s="146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47"/>
      <c r="P31" s="148"/>
      <c r="Q31" s="54"/>
      <c r="R31" s="136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6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6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6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6">
        <f>SUM(Sheet1!Z33,Sheet2!Z33,Sheet3!Z33,Sheet4!Z33,Sheet5!Z33,Sheet6!Z33,Sheet7!Z33,Sheet8!Z33,Sheet9!Z33,Sheet10!Z33,Sheet11!Z33,Sheet12!Z33,Sheet13!Z33,Sheet14!Z33,Sheet15!Z33,Sheet16!Z33,Sheet17!Z33,Sheet18!Z33,Sheet19!Z33,Sheet20!Z33)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0</v>
      </c>
      <c r="AC31" s="56"/>
      <c r="AD31" s="57"/>
    </row>
    <row r="32" spans="1:37" ht="5.0999999999999996" customHeight="1" thickBot="1" x14ac:dyDescent="0.25">
      <c r="A32" s="13"/>
      <c r="B32" s="49"/>
      <c r="C32" s="171"/>
      <c r="D32" s="171"/>
      <c r="E32" s="14"/>
      <c r="F32" s="63"/>
      <c r="G32" s="10"/>
      <c r="H32" s="63"/>
      <c r="I32" s="10"/>
      <c r="J32" s="172"/>
      <c r="K32" s="172"/>
      <c r="L32" s="172"/>
      <c r="M32" s="10"/>
      <c r="N32" s="172"/>
      <c r="O32" s="172"/>
      <c r="P32" s="172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73" t="s">
        <v>0</v>
      </c>
      <c r="D33" s="174"/>
      <c r="E33" s="57"/>
      <c r="F33" s="138">
        <f>SUM(F19:F31)</f>
        <v>1373790</v>
      </c>
      <c r="G33" s="21"/>
      <c r="H33" s="138">
        <f>SUM(H19:H31)</f>
        <v>2384045</v>
      </c>
      <c r="I33" s="57"/>
      <c r="J33" s="175">
        <f>SUM(J19:L31)</f>
        <v>116627</v>
      </c>
      <c r="K33" s="176"/>
      <c r="L33" s="177"/>
      <c r="M33" s="57"/>
      <c r="N33" s="178">
        <f>SUM(N19:P31)</f>
        <v>753481</v>
      </c>
      <c r="O33" s="179"/>
      <c r="P33" s="180"/>
      <c r="Q33" s="57"/>
      <c r="R33" s="138">
        <f>SUM(R19:R31)</f>
        <v>526757</v>
      </c>
      <c r="S33" s="57"/>
      <c r="T33" s="138">
        <f>SUM(T19:T31)</f>
        <v>200000</v>
      </c>
      <c r="U33" s="57"/>
      <c r="V33" s="139">
        <f>SUM(V19:V31)</f>
        <v>110000</v>
      </c>
      <c r="W33" s="57"/>
      <c r="X33" s="139">
        <f>SUM(X19:X31)</f>
        <v>18368530.599999998</v>
      </c>
      <c r="Y33" s="57"/>
      <c r="Z33" s="139">
        <f>SUM(Z19:Z31)</f>
        <v>0</v>
      </c>
      <c r="AA33" s="57"/>
      <c r="AB33" s="139">
        <f>SUM(AB19:AB31)</f>
        <v>23833230.600000001</v>
      </c>
      <c r="AC33" s="56"/>
      <c r="AD33" s="57"/>
    </row>
    <row r="34" spans="1:37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2">
      <c r="O35" s="10"/>
      <c r="P35" s="10"/>
      <c r="AB35" s="12"/>
      <c r="AF35" s="10"/>
      <c r="AH35" s="10"/>
      <c r="AI35" s="10"/>
      <c r="AJ35" s="10"/>
      <c r="AK35" s="10"/>
    </row>
    <row r="36" spans="1:37" ht="11.45" customHeight="1" x14ac:dyDescent="0.2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.1" customHeight="1" x14ac:dyDescent="0.2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2">
      <c r="A39" s="9"/>
      <c r="B39" s="40"/>
      <c r="C39" s="76"/>
      <c r="D39" s="77"/>
      <c r="E39" s="41"/>
      <c r="F39" s="155" t="s">
        <v>107</v>
      </c>
      <c r="G39" s="41"/>
      <c r="H39" s="182" t="s">
        <v>103</v>
      </c>
      <c r="I39" s="183"/>
      <c r="J39" s="184"/>
      <c r="K39" s="41"/>
      <c r="L39" s="182" t="s">
        <v>106</v>
      </c>
      <c r="M39" s="183"/>
      <c r="N39" s="184"/>
      <c r="O39" s="42"/>
      <c r="R39" s="185"/>
      <c r="S39" s="185"/>
      <c r="T39" s="185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.0999999999999996" customHeight="1" x14ac:dyDescent="0.2">
      <c r="A40" s="13"/>
      <c r="B40" s="40"/>
      <c r="C40" s="10"/>
      <c r="E40" s="78"/>
      <c r="F40" s="156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5"/>
      <c r="S40" s="185"/>
      <c r="T40" s="185"/>
      <c r="U40" s="15"/>
      <c r="V40" s="28"/>
    </row>
    <row r="41" spans="1:37" ht="13.5" thickBot="1" x14ac:dyDescent="0.25">
      <c r="A41" s="11"/>
      <c r="B41" s="40"/>
      <c r="C41" s="80"/>
      <c r="D41" s="81"/>
      <c r="E41" s="41"/>
      <c r="F41" s="157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5"/>
      <c r="S41" s="185"/>
      <c r="T41" s="185"/>
      <c r="U41" s="41"/>
      <c r="V41" s="82"/>
    </row>
    <row r="42" spans="1:37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5.95" customHeight="1" x14ac:dyDescent="0.2">
      <c r="A43" s="84"/>
      <c r="B43" s="85"/>
      <c r="C43" s="52" t="s">
        <v>112</v>
      </c>
      <c r="D43" s="53"/>
      <c r="E43" s="83"/>
      <c r="F43" s="136">
        <f>SUM(Sheet1!F44,Sheet2!F44,Sheet3!F44,Sheet4!F44,Sheet5!F44,Sheet6!F44,Sheet7!F44,Sheet8!F44,Sheet9!F44,Sheet10!F44,Sheet11!F44,Sheet12!F44,Sheet13!F44,Sheet14!F44,Sheet15!F44,Sheet16!F44,Sheet17!F44,Sheet18!F44,Sheet19!F44,Sheet20!F44)</f>
        <v>1378494</v>
      </c>
      <c r="G43" s="54"/>
      <c r="H43" s="136">
        <f>SUM(Sheet1!H44,Sheet2!H44,Sheet3!H44,Sheet4!H44,Sheet5!H44,Sheet6!H44,Sheet7!H44,Sheet8!H44,Sheet9!H44,Sheet10!H44,Sheet11!H44,Sheet12!H44,Sheet13!H44,Sheet14!H44,Sheet15!H44,Sheet16!H44,Sheet17!H44,Sheet18!H44,Sheet19!H44,Sheet20!H44)</f>
        <v>0</v>
      </c>
      <c r="I43" s="86"/>
      <c r="J43" s="87">
        <f>IFERROR(H43/F43,"")</f>
        <v>0</v>
      </c>
      <c r="K43" s="86"/>
      <c r="L43" s="136">
        <f>SUM(Sheet1!L44,Sheet2!L44,Sheet3!L44,Sheet4!L44,Sheet5!L44,Sheet6!L44,Sheet7!L44,Sheet8!L44,Sheet9!L44,Sheet10!L44,Sheet11!L44,Sheet12!L44,Sheet13!L44,Sheet14!L44,Sheet15!L44,Sheet16!L44,Sheet17!L44,Sheet18!L44,Sheet19!L44,Sheet20!L44)</f>
        <v>107101.44</v>
      </c>
      <c r="M43" s="88"/>
      <c r="N43" s="87">
        <f>IFERROR(L43/F43,"")</f>
        <v>7.7694527506104491E-2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2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" x14ac:dyDescent="0.2">
      <c r="A45" s="84"/>
      <c r="B45" s="85"/>
      <c r="C45" s="52" t="s">
        <v>111</v>
      </c>
      <c r="D45" s="53"/>
      <c r="E45" s="83"/>
      <c r="F45" s="136">
        <f>SUM(Sheet1!F46,Sheet2!F46,Sheet3!F46,Sheet4!F46,Sheet5!F46,Sheet6!F46,Sheet7!F46,Sheet8!F46,Sheet9!F46,Sheet10!F46,Sheet11!F46,Sheet12!F46,Sheet13!F46,Sheet14!F46,Sheet15!F46,Sheet16!F46,Sheet17!F46,Sheet18!F46,Sheet19!F46,Sheet20!F46)</f>
        <v>2563250</v>
      </c>
      <c r="G45" s="54"/>
      <c r="H45" s="136">
        <f>SUM(Sheet1!H46,Sheet2!H46,Sheet3!H46,Sheet4!H46,Sheet5!H46,Sheet6!H46,Sheet7!H46,Sheet8!H46,Sheet9!H46,Sheet10!H46,Sheet11!H46,Sheet12!H46,Sheet13!H46,Sheet14!H46,Sheet15!H46,Sheet16!H46,Sheet17!H46,Sheet18!H46,Sheet19!H46,Sheet20!H46)</f>
        <v>0</v>
      </c>
      <c r="I45" s="105"/>
      <c r="J45" s="87">
        <f>IFERROR(H45/F45,"")</f>
        <v>0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.0999999999999996" customHeight="1" thickBot="1" x14ac:dyDescent="0.25">
      <c r="A46" s="94"/>
      <c r="B46" s="95"/>
      <c r="C46" s="171"/>
      <c r="D46" s="171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75" x14ac:dyDescent="0.2">
      <c r="A47" s="84"/>
      <c r="B47" s="85"/>
      <c r="C47" s="173" t="s">
        <v>0</v>
      </c>
      <c r="D47" s="174"/>
      <c r="E47" s="83"/>
      <c r="F47" s="138">
        <f>SUM(F43:F45)</f>
        <v>3941744</v>
      </c>
      <c r="G47" s="21"/>
      <c r="H47" s="138">
        <f>SUM(H43:H45)</f>
        <v>0</v>
      </c>
      <c r="I47" s="83"/>
      <c r="J47" s="87">
        <f>IFERROR(H47/F47,"")</f>
        <v>0</v>
      </c>
      <c r="K47" s="86"/>
      <c r="L47" s="138">
        <f>L43</f>
        <v>107101.44</v>
      </c>
      <c r="M47" s="83"/>
      <c r="N47" s="87">
        <f>N43</f>
        <v>7.7694527506104491E-2</v>
      </c>
      <c r="O47" s="56"/>
      <c r="P47" s="83"/>
      <c r="R47" s="181"/>
      <c r="S47" s="181"/>
      <c r="T47" s="181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2.95" customHeight="1" x14ac:dyDescent="0.2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" x14ac:dyDescent="0.2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75" x14ac:dyDescent="0.2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7.95" customHeight="1" x14ac:dyDescent="0.2">
      <c r="A52" s="10"/>
      <c r="B52" s="40"/>
      <c r="C52" s="158"/>
      <c r="D52" s="158"/>
      <c r="F52" s="159" t="s">
        <v>81</v>
      </c>
      <c r="G52" s="160"/>
      <c r="H52" s="161"/>
      <c r="I52" s="41"/>
      <c r="J52" s="162" t="s">
        <v>82</v>
      </c>
      <c r="K52" s="163"/>
      <c r="L52" s="164"/>
      <c r="M52" s="41"/>
      <c r="N52" s="162" t="s">
        <v>2</v>
      </c>
      <c r="O52" s="163"/>
      <c r="P52" s="164"/>
      <c r="Q52" s="41"/>
      <c r="R52" s="155" t="s">
        <v>3</v>
      </c>
      <c r="S52" s="41"/>
      <c r="T52" s="155" t="s">
        <v>6</v>
      </c>
      <c r="U52" s="41"/>
      <c r="V52" s="155" t="s">
        <v>90</v>
      </c>
      <c r="W52" s="41"/>
      <c r="X52" s="155" t="s">
        <v>4</v>
      </c>
      <c r="Y52" s="41"/>
      <c r="Z52" s="155" t="s">
        <v>7</v>
      </c>
      <c r="AA52" s="41"/>
      <c r="AB52" s="155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2">
      <c r="A53" s="10"/>
      <c r="B53" s="40"/>
      <c r="C53" s="158"/>
      <c r="D53" s="158"/>
      <c r="F53" s="43"/>
      <c r="J53" s="165"/>
      <c r="K53" s="166"/>
      <c r="L53" s="167"/>
      <c r="N53" s="165"/>
      <c r="O53" s="166"/>
      <c r="P53" s="167"/>
      <c r="R53" s="156"/>
      <c r="T53" s="156"/>
      <c r="V53" s="156"/>
      <c r="X53" s="156"/>
      <c r="Z53" s="156"/>
      <c r="AB53" s="156"/>
      <c r="AC53" s="42"/>
      <c r="AF53" s="10"/>
      <c r="AH53" s="10"/>
      <c r="AI53" s="10"/>
      <c r="AJ53" s="10"/>
      <c r="AK53" s="10"/>
    </row>
    <row r="54" spans="1:37" s="45" customFormat="1" ht="26.25" thickBot="1" x14ac:dyDescent="0.25">
      <c r="B54" s="46"/>
      <c r="C54" s="158"/>
      <c r="D54" s="158"/>
      <c r="E54" s="41"/>
      <c r="F54" s="47" t="s">
        <v>1</v>
      </c>
      <c r="G54" s="41"/>
      <c r="H54" s="47" t="s">
        <v>89</v>
      </c>
      <c r="J54" s="168"/>
      <c r="K54" s="169"/>
      <c r="L54" s="170"/>
      <c r="N54" s="168"/>
      <c r="O54" s="169"/>
      <c r="P54" s="170"/>
      <c r="R54" s="157"/>
      <c r="T54" s="157"/>
      <c r="V54" s="157"/>
      <c r="X54" s="157"/>
      <c r="Z54" s="157"/>
      <c r="AB54" s="157"/>
      <c r="AC54" s="48"/>
      <c r="AD54" s="41"/>
    </row>
    <row r="55" spans="1:37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.100000000000001" customHeight="1" x14ac:dyDescent="0.2">
      <c r="B57" s="51"/>
      <c r="C57" s="186" t="s">
        <v>96</v>
      </c>
      <c r="D57" s="187" t="s">
        <v>83</v>
      </c>
      <c r="E57" s="21"/>
      <c r="F57" s="140">
        <f>SUM(Sheet1!F58,Sheet2!F58,Sheet3!F58,Sheet4!F58,Sheet5!F58,Sheet6!F58,Sheet7!F58,Sheet8!F58,Sheet9!F58,Sheet10!F58,Sheet11!F58,Sheet12!F58,Sheet13!F58,Sheet14!F58,Sheet15!F58,Sheet16!F58,Sheet17!F58,Sheet18!F58,Sheet19!F58,Sheet20!F58)</f>
        <v>45000</v>
      </c>
      <c r="G57" s="21"/>
      <c r="H57" s="140">
        <f>SUM(Sheet1!H58,Sheet2!H58,Sheet3!H58,Sheet4!H58,Sheet5!H58,Sheet6!H58,Sheet7!H58,Sheet8!H58,Sheet9!H58,Sheet10!H58,Sheet11!H58,Sheet12!H58,Sheet13!H58,Sheet14!H58,Sheet15!H58,Sheet16!H58,Sheet17!H58,Sheet18!H58,Sheet19!H58,Sheet20!H58)</f>
        <v>324739</v>
      </c>
      <c r="I57" s="21"/>
      <c r="J57" s="188">
        <f>SUM(Sheet1!J58,Sheet2!J58,Sheet3!J58,Sheet4!J58,Sheet5!J58,Sheet6!J58,Sheet7!J58,Sheet8!J58,Sheet9!J58,Sheet10!J58,Sheet11!J58,Sheet12!J58,Sheet13!J58,Sheet14!J58,Sheet15!J58,Sheet16!J58,Sheet17!J58,Sheet18!J58,Sheet19!J58,Sheet20!J58)</f>
        <v>0</v>
      </c>
      <c r="K57" s="189"/>
      <c r="L57" s="190"/>
      <c r="M57" s="21"/>
      <c r="N57" s="188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89"/>
      <c r="P57" s="190"/>
      <c r="Q57" s="21"/>
      <c r="R57" s="140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40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40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40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21"/>
      <c r="Z57" s="140">
        <f>SUM(Sheet1!Z58,Sheet2!Z58,Sheet3!Z58,Sheet4!Z58,Sheet5!Z58,Sheet6!Z58,Sheet7!Z58,Sheet8!Z58,Sheet9!Z58,Sheet10!Z58,Sheet11!Z58,Sheet12!Z58,Sheet13!Z58,Sheet14!Z58,Sheet15!Z58,Sheet16!Z58,Sheet17!Z58,Sheet18!Z58,Sheet19!Z58,Sheet20!Z58)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369739</v>
      </c>
      <c r="AC57" s="56"/>
      <c r="AD57" s="57"/>
      <c r="AF57" s="10"/>
      <c r="AH57" s="10"/>
      <c r="AI57" s="10"/>
      <c r="AJ57" s="10"/>
      <c r="AK57" s="10"/>
    </row>
    <row r="58" spans="1:37" s="16" customFormat="1" ht="5.0999999999999996" customHeight="1" x14ac:dyDescent="0.2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.100000000000001" customHeight="1" x14ac:dyDescent="0.2">
      <c r="B59" s="51"/>
      <c r="C59" s="186" t="s">
        <v>97</v>
      </c>
      <c r="D59" s="187" t="s">
        <v>84</v>
      </c>
      <c r="E59" s="21"/>
      <c r="F59" s="140">
        <f>SUM(Sheet1!F60,Sheet2!F60,Sheet3!F60,Sheet4!F60,Sheet5!F60,Sheet6!F60,Sheet7!F60,Sheet8!F60,Sheet9!F60,Sheet10!F60,Sheet11!F60,Sheet12!F60,Sheet13!F60,Sheet14!F60,Sheet15!F60,Sheet16!F60,Sheet17!F60,Sheet18!F60,Sheet19!F60,Sheet20!F60)</f>
        <v>1052450</v>
      </c>
      <c r="G59" s="21"/>
      <c r="H59" s="140">
        <f>SUM(Sheet1!H60,Sheet2!H60,Sheet3!H60,Sheet4!H60,Sheet5!H60,Sheet6!H60,Sheet7!H60,Sheet8!H60,Sheet9!H60,Sheet10!H60,Sheet11!H60,Sheet12!H60,Sheet13!H60,Sheet14!H60,Sheet15!H60,Sheet16!H60,Sheet17!H60,Sheet18!H60,Sheet19!H60,Sheet20!H60)</f>
        <v>2153011</v>
      </c>
      <c r="I59" s="21"/>
      <c r="J59" s="188">
        <f>SUM(Sheet1!J60,Sheet2!J60,Sheet3!J60,Sheet4!J60,Sheet5!J60,Sheet6!J60,Sheet7!J60,Sheet8!J60,Sheet9!J60,Sheet10!J60,Sheet11!J60,Sheet12!J60,Sheet13!J60,Sheet14!J60,Sheet15!J60,Sheet16!J60,Sheet17!J60,Sheet18!J60,Sheet19!J60,Sheet20!J60)</f>
        <v>0</v>
      </c>
      <c r="K59" s="189"/>
      <c r="L59" s="190"/>
      <c r="M59" s="21"/>
      <c r="N59" s="188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89"/>
      <c r="P59" s="190"/>
      <c r="Q59" s="21"/>
      <c r="R59" s="140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40">
        <f>SUM(Sheet1!T60,Sheet2!T60,Sheet3!T60,Sheet4!T60,Sheet5!T60,Sheet6!T60,Sheet7!T60,Sheet8!T60,Sheet9!T60,Sheet10!T60,Sheet11!T60,Sheet12!T60,Sheet13!T60,Sheet14!T60,Sheet15!T60,Sheet16!T60,Sheet17!T60,Sheet18!T60,Sheet19!T60,Sheet20!T60)</f>
        <v>260000</v>
      </c>
      <c r="U59" s="21"/>
      <c r="V59" s="140">
        <f>SUM(Sheet1!V60,Sheet2!V60,Sheet3!V60,Sheet4!V60,Sheet5!V60,Sheet6!V60,Sheet7!V60,Sheet8!V60,Sheet9!V60,Sheet10!V60,Sheet11!V60,Sheet12!V60,Sheet13!V60,Sheet14!V60,Sheet15!V60,Sheet16!V60,Sheet17!V60,Sheet18!V60,Sheet19!V60,Sheet20!V60)</f>
        <v>60000</v>
      </c>
      <c r="W59" s="21"/>
      <c r="X59" s="140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21"/>
      <c r="Z59" s="140">
        <f>SUM(Sheet1!Z60,Sheet2!Z60,Sheet3!Z60,Sheet4!Z60,Sheet5!Z60,Sheet6!Z60,Sheet7!Z60,Sheet8!Z60,Sheet9!Z60,Sheet10!Z60,Sheet11!Z60,Sheet12!Z60,Sheet13!Z60,Sheet14!Z60,Sheet15!Z60,Sheet16!Z60,Sheet17!Z60,Sheet18!Z60,Sheet19!Z60,Sheet20!Z60)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3525461</v>
      </c>
      <c r="AC59" s="56"/>
      <c r="AD59" s="57"/>
      <c r="AF59" s="10"/>
      <c r="AH59" s="10"/>
      <c r="AI59" s="10"/>
      <c r="AJ59" s="10"/>
      <c r="AK59" s="10"/>
    </row>
    <row r="60" spans="1:37" s="16" customFormat="1" ht="5.0999999999999996" customHeight="1" x14ac:dyDescent="0.2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.100000000000001" customHeight="1" x14ac:dyDescent="0.2">
      <c r="B61" s="51"/>
      <c r="C61" s="186" t="s">
        <v>98</v>
      </c>
      <c r="D61" s="187" t="s">
        <v>85</v>
      </c>
      <c r="E61" s="21"/>
      <c r="F61" s="140">
        <f>SUM(Sheet1!F62,Sheet2!F62,Sheet3!F62,Sheet4!F62,Sheet5!F62,Sheet6!F62,Sheet7!F62,Sheet8!F62,Sheet9!F62,Sheet10!F62,Sheet11!F62,Sheet12!F62,Sheet13!F62,Sheet14!F62,Sheet15!F62,Sheet16!F62,Sheet17!F62,Sheet18!F62,Sheet19!F62,Sheet20!F62)</f>
        <v>45000</v>
      </c>
      <c r="G61" s="21"/>
      <c r="H61" s="140">
        <f>SUM(Sheet1!H62,Sheet2!H62,Sheet3!H62,Sheet4!H62,Sheet5!H62,Sheet6!H62,Sheet7!H62,Sheet8!H62,Sheet9!H62,Sheet10!H62,Sheet11!H62,Sheet12!H62,Sheet13!H62,Sheet14!H62,Sheet15!H62,Sheet16!H62,Sheet17!H62,Sheet18!H62,Sheet19!H62,Sheet20!H62)</f>
        <v>13000</v>
      </c>
      <c r="I61" s="21"/>
      <c r="J61" s="188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89"/>
      <c r="L61" s="190"/>
      <c r="M61" s="21"/>
      <c r="N61" s="188">
        <f>SUM(Sheet1!N62,Sheet2!N62,Sheet3!N62,Sheet4!N62,Sheet5!N62,Sheet6!N62,Sheet7!N62,Sheet8!N62,Sheet9!N62,Sheet10!N62,Sheet11!N62,Sheet12!N62,Sheet13!N62,Sheet14!N62,Sheet15!N62,Sheet16!N62,Sheet17!N62,Sheet18!N62,Sheet19!N62,Sheet20!N62)</f>
        <v>45119</v>
      </c>
      <c r="O61" s="189"/>
      <c r="P61" s="190"/>
      <c r="Q61" s="21"/>
      <c r="R61" s="140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40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40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40">
        <f>SUM(Sheet1!X62,Sheet2!X62,Sheet3!X62,Sheet4!X62,Sheet5!X62,Sheet6!X62,Sheet7!X62,Sheet8!X62,Sheet9!X62,Sheet10!X62,Sheet11!X62,Sheet12!X62,Sheet13!X62,Sheet14!X62,Sheet15!X62,Sheet16!X62,Sheet17!X62,Sheet18!X62,Sheet19!X62,Sheet20!X62)</f>
        <v>51310</v>
      </c>
      <c r="Y61" s="21"/>
      <c r="Z61" s="140">
        <f>SUM(Sheet1!Z62,Sheet2!Z62,Sheet3!Z62,Sheet4!Z62,Sheet5!Z62,Sheet6!Z62,Sheet7!Z62,Sheet8!Z62,Sheet9!Z62,Sheet10!Z62,Sheet11!Z62,Sheet12!Z62,Sheet13!Z62,Sheet14!Z62,Sheet15!Z62,Sheet16!Z62,Sheet17!Z62,Sheet18!Z62,Sheet19!Z62,Sheet20!Z62)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154429</v>
      </c>
      <c r="AC61" s="56"/>
      <c r="AD61" s="57"/>
      <c r="AF61" s="10"/>
      <c r="AH61" s="10"/>
      <c r="AI61" s="10"/>
      <c r="AJ61" s="10"/>
      <c r="AK61" s="10"/>
    </row>
    <row r="62" spans="1:37" s="16" customFormat="1" ht="5.0999999999999996" customHeight="1" x14ac:dyDescent="0.2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.100000000000001" customHeight="1" x14ac:dyDescent="0.2">
      <c r="B63" s="51"/>
      <c r="C63" s="186" t="s">
        <v>99</v>
      </c>
      <c r="D63" s="187" t="s">
        <v>86</v>
      </c>
      <c r="E63" s="21"/>
      <c r="F63" s="140">
        <f>SUM(Sheet1!F64,Sheet2!F64,Sheet3!F64,Sheet4!F64,Sheet5!F64,Sheet6!F64,Sheet7!F64,Sheet8!F64,Sheet9!F64,Sheet10!F64,Sheet11!F64,Sheet12!F64,Sheet13!F64,Sheet14!F64,Sheet15!F64,Sheet16!F64,Sheet17!F64,Sheet18!F64,Sheet19!F64,Sheet20!F64)</f>
        <v>10000</v>
      </c>
      <c r="G63" s="21"/>
      <c r="H63" s="140">
        <f>SUM(Sheet1!H64,Sheet2!H64,Sheet3!H64,Sheet4!H64,Sheet5!H64,Sheet6!H64,Sheet7!H64,Sheet8!H64,Sheet9!H64,Sheet10!H64,Sheet11!H64,Sheet12!H64,Sheet13!H64,Sheet14!H64,Sheet15!H64,Sheet16!H64,Sheet17!H64,Sheet18!H64,Sheet19!H64,Sheet20!H64)</f>
        <v>37500</v>
      </c>
      <c r="I63" s="21"/>
      <c r="J63" s="188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89"/>
      <c r="L63" s="190"/>
      <c r="M63" s="21"/>
      <c r="N63" s="188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89"/>
      <c r="P63" s="190"/>
      <c r="Q63" s="21"/>
      <c r="R63" s="140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40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40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40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21"/>
      <c r="Z63" s="140">
        <f>SUM(Sheet1!Z64,Sheet2!Z64,Sheet3!Z64,Sheet4!Z64,Sheet5!Z64,Sheet6!Z64,Sheet7!Z64,Sheet8!Z64,Sheet9!Z64,Sheet10!Z64,Sheet11!Z64,Sheet12!Z64,Sheet13!Z64,Sheet14!Z64,Sheet15!Z64,Sheet16!Z64,Sheet17!Z64,Sheet18!Z64,Sheet19!Z64,Sheet20!Z64)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47500</v>
      </c>
      <c r="AC63" s="56"/>
      <c r="AD63" s="57"/>
      <c r="AF63" s="10"/>
      <c r="AH63" s="10"/>
      <c r="AI63" s="10"/>
      <c r="AJ63" s="10"/>
      <c r="AK63" s="10"/>
    </row>
    <row r="64" spans="1:37" s="16" customFormat="1" ht="5.0999999999999996" customHeight="1" x14ac:dyDescent="0.2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.100000000000001" customHeight="1" x14ac:dyDescent="0.2">
      <c r="A65" s="9"/>
      <c r="B65" s="51"/>
      <c r="C65" s="186" t="s">
        <v>118</v>
      </c>
      <c r="D65" s="187" t="s">
        <v>87</v>
      </c>
      <c r="E65" s="21"/>
      <c r="F65" s="140">
        <f>SUM(Sheet1!F66,Sheet2!F66,Sheet3!F66,Sheet4!F66,Sheet5!F66,Sheet6!F66,Sheet7!F66,Sheet8!F66,Sheet9!F66,Sheet10!F66,Sheet11!F66,Sheet12!F66,Sheet13!F66,Sheet14!F66,Sheet15!F66,Sheet16!F66,Sheet17!F66,Sheet18!F66,Sheet19!F66,Sheet20!F66)</f>
        <v>123000</v>
      </c>
      <c r="G65" s="21"/>
      <c r="H65" s="140">
        <f>SUM(Sheet1!H66,Sheet2!H66,Sheet3!H66,Sheet4!H66,Sheet5!H66,Sheet6!H66,Sheet7!H66,Sheet8!H66,Sheet9!H66,Sheet10!H66,Sheet11!H66,Sheet12!H66,Sheet13!H66,Sheet14!H66,Sheet15!H66,Sheet16!H66,Sheet17!H66,Sheet18!H66,Sheet19!H66,Sheet20!H66)</f>
        <v>35000</v>
      </c>
      <c r="I65" s="21"/>
      <c r="J65" s="188">
        <f>SUM(Sheet1!J66,Sheet2!J66,Sheet3!J66,Sheet4!J66,Sheet5!J66,Sheet6!J66,Sheet7!J66,Sheet8!J66,Sheet9!J66,Sheet10!J66,Sheet11!J66,Sheet12!J66,Sheet13!J66,Sheet14!J66,Sheet15!J66,Sheet16!J66,Sheet17!J66,Sheet18!J66,Sheet19!J66,Sheet20!J66)</f>
        <v>116627</v>
      </c>
      <c r="K65" s="189"/>
      <c r="L65" s="190"/>
      <c r="M65" s="21"/>
      <c r="N65" s="188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89"/>
      <c r="P65" s="190"/>
      <c r="Q65" s="21"/>
      <c r="R65" s="140">
        <f>SUM(Sheet1!R66,Sheet2!R66,Sheet3!R66,Sheet4!R66,Sheet5!R66,Sheet6!R66,Sheet7!R66,Sheet8!R66,Sheet9!R66,Sheet10!R66,Sheet11!R66,Sheet12!R66,Sheet13!R66,Sheet14!R66,Sheet15!R66,Sheet16!R66,Sheet17!R66,Sheet18!R66,Sheet19!R66,Sheet20!R66)</f>
        <v>23800</v>
      </c>
      <c r="S65" s="21"/>
      <c r="T65" s="140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40">
        <f>SUM(Sheet1!V66,Sheet2!V66,Sheet3!V66,Sheet4!V66,Sheet5!V66,Sheet6!V66,Sheet7!V66,Sheet8!V66,Sheet9!V66,Sheet10!V66,Sheet11!V66,Sheet12!V66,Sheet13!V66,Sheet14!V66,Sheet15!V66,Sheet16!V66,Sheet17!V66,Sheet18!V66,Sheet19!V66,Sheet20!V66)</f>
        <v>50000</v>
      </c>
      <c r="W65" s="21"/>
      <c r="X65" s="140">
        <f>SUM(Sheet1!X66,Sheet2!X66,Sheet3!X66,Sheet4!X66,Sheet5!X66,Sheet6!X66,Sheet7!X66,Sheet8!X66,Sheet9!X66,Sheet10!X66,Sheet11!X66,Sheet12!X66,Sheet13!X66,Sheet14!X66,Sheet15!X66,Sheet16!X66,Sheet17!X66,Sheet18!X66,Sheet19!X66,Sheet20!X66)</f>
        <v>26860</v>
      </c>
      <c r="Y65" s="21"/>
      <c r="Z65" s="140">
        <f>SUM(Sheet1!Z66,Sheet2!Z66,Sheet3!Z66,Sheet4!Z66,Sheet5!Z66,Sheet6!Z66,Sheet7!Z66,Sheet8!Z66,Sheet9!Z66,Sheet10!Z66,Sheet11!Z66,Sheet12!Z66,Sheet13!Z66,Sheet14!Z66,Sheet15!Z66,Sheet16!Z66,Sheet17!Z66,Sheet18!Z66,Sheet19!Z66,Sheet20!Z66)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375287</v>
      </c>
      <c r="AC65" s="56"/>
      <c r="AD65" s="57"/>
    </row>
    <row r="66" spans="1:37" ht="5.0999999999999996" customHeight="1" thickBot="1" x14ac:dyDescent="0.25">
      <c r="A66" s="13"/>
      <c r="B66" s="49"/>
      <c r="C66" s="171"/>
      <c r="D66" s="171"/>
      <c r="E66" s="14"/>
      <c r="F66" s="63"/>
      <c r="G66" s="10"/>
      <c r="H66" s="63"/>
      <c r="I66" s="10"/>
      <c r="J66" s="172"/>
      <c r="K66" s="172"/>
      <c r="L66" s="172"/>
      <c r="M66" s="10"/>
      <c r="N66" s="172"/>
      <c r="O66" s="172"/>
      <c r="P66" s="172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.100000000000001" customHeight="1" x14ac:dyDescent="0.2">
      <c r="A67" s="124"/>
      <c r="B67" s="125"/>
      <c r="C67" s="173" t="s">
        <v>0</v>
      </c>
      <c r="D67" s="174"/>
      <c r="E67" s="57"/>
      <c r="F67" s="138">
        <f>SUM(F57:F65)</f>
        <v>1275450</v>
      </c>
      <c r="G67" s="21"/>
      <c r="H67" s="139">
        <f>SUM(H57:H65)</f>
        <v>2563250</v>
      </c>
      <c r="I67" s="57"/>
      <c r="J67" s="178">
        <f>SUM(J57:L65)</f>
        <v>116627</v>
      </c>
      <c r="K67" s="179"/>
      <c r="L67" s="180"/>
      <c r="M67" s="57"/>
      <c r="N67" s="178">
        <f>SUM(N57:P65)</f>
        <v>45119</v>
      </c>
      <c r="O67" s="179"/>
      <c r="P67" s="180"/>
      <c r="Q67" s="57"/>
      <c r="R67" s="138">
        <f>SUM(R57:R65)</f>
        <v>23800</v>
      </c>
      <c r="S67" s="57"/>
      <c r="T67" s="138">
        <f>SUM(T57:T65)</f>
        <v>260000</v>
      </c>
      <c r="U67" s="57"/>
      <c r="V67" s="139">
        <f>SUM(V57:V65)</f>
        <v>110000</v>
      </c>
      <c r="W67" s="57"/>
      <c r="X67" s="139">
        <f>SUM(X57:X65)</f>
        <v>78170</v>
      </c>
      <c r="Y67" s="57"/>
      <c r="Z67" s="139">
        <f>SUM(Z57:Z65)</f>
        <v>0</v>
      </c>
      <c r="AA67" s="57"/>
      <c r="AB67" s="139">
        <f>SUM(AB57:AB65)</f>
        <v>4472416</v>
      </c>
      <c r="AC67" s="56"/>
      <c r="AD67" s="126"/>
    </row>
    <row r="68" spans="1:37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.1" customHeight="1" x14ac:dyDescent="0.2">
      <c r="AF73" s="10"/>
      <c r="AH73" s="10"/>
      <c r="AI73" s="10"/>
      <c r="AJ73" s="10"/>
      <c r="AK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J64" sqref="J64:L6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126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728866</v>
      </c>
      <c r="G21" s="127"/>
      <c r="H21" s="3">
        <f>102260+102260</f>
        <v>204520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933386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>
        <f>32950+32950</f>
        <v>65900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65900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>
        <v>36430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36430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>
        <f>48200+44950</f>
        <v>93150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93150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728866</v>
      </c>
      <c r="G35" s="21"/>
      <c r="H35" s="68">
        <f>SUM(H21:H33)</f>
        <v>400000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1128866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728866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400000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1128866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728866</v>
      </c>
      <c r="G60" s="127"/>
      <c r="H60" s="3">
        <v>400000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1128866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728866</v>
      </c>
      <c r="G68" s="21"/>
      <c r="H68" s="68">
        <f>SUM(H58:H66)</f>
        <v>400000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1128866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Z36" sqref="Z3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127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9842</v>
      </c>
      <c r="G21" s="127"/>
      <c r="H21" s="3">
        <v>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9842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72603</v>
      </c>
      <c r="G23" s="127"/>
      <c r="H23" s="3">
        <v>107840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180443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15895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15895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98340</v>
      </c>
      <c r="G35" s="21"/>
      <c r="H35" s="68">
        <f>SUM(H21:H33)</f>
        <v>107840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206180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107840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107840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0</v>
      </c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0</v>
      </c>
      <c r="G60" s="127"/>
      <c r="H60" s="3">
        <v>107840</v>
      </c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107840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107840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107840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C1" zoomScale="86" zoomScaleNormal="93" zoomScalePageLayoutView="93" workbookViewId="0">
      <selection activeCell="AA66" sqref="AA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128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66257</v>
      </c>
      <c r="G21" s="127"/>
      <c r="H21" s="3">
        <f>472000-600</f>
        <v>471400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537657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25600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25600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124708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124708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66257</v>
      </c>
      <c r="G35" s="21"/>
      <c r="H35" s="68">
        <f>SUM(H21:H33)</f>
        <v>497000</v>
      </c>
      <c r="I35" s="57"/>
      <c r="J35" s="194">
        <f>SUM(J21:L33)</f>
        <v>0</v>
      </c>
      <c r="K35" s="195"/>
      <c r="L35" s="196"/>
      <c r="M35" s="57"/>
      <c r="N35" s="194">
        <f>SUM(N21:P33)</f>
        <v>124708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687965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66257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497000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563257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75000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75000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66257</v>
      </c>
      <c r="G60" s="127"/>
      <c r="H60" s="3">
        <f>497000-75000</f>
        <v>422000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60000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548257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66257</v>
      </c>
      <c r="G68" s="21"/>
      <c r="H68" s="68">
        <f>SUM(H58:H66)</f>
        <v>497000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60000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623257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0" zoomScaleNormal="80" zoomScalePageLayoutView="93" workbookViewId="0">
      <selection activeCell="V50" sqref="V50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F21" sqref="F21:F3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topLeftCell="A30" zoomScale="80" zoomScaleNormal="80" zoomScalePageLayoutView="93" workbookViewId="0">
      <selection activeCell="F58" sqref="F58:F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topLeftCell="A24" zoomScale="70" zoomScaleNormal="70" zoomScalePageLayoutView="93" workbookViewId="0">
      <selection activeCell="F58" sqref="F58:F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3" zoomScale="80" zoomScaleNormal="80" zoomScalePageLayoutView="93" workbookViewId="0">
      <selection activeCell="L44" sqref="L4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119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1"/>
      <c r="J17" s="162" t="s">
        <v>82</v>
      </c>
      <c r="K17" s="163"/>
      <c r="L17" s="164"/>
      <c r="M17" s="41"/>
      <c r="N17" s="162" t="s">
        <v>2</v>
      </c>
      <c r="O17" s="163"/>
      <c r="P17" s="164"/>
      <c r="Q17" s="41"/>
      <c r="R17" s="155" t="s">
        <v>3</v>
      </c>
      <c r="S17" s="41"/>
      <c r="T17" s="155" t="s">
        <v>6</v>
      </c>
      <c r="U17" s="41"/>
      <c r="V17" s="155" t="s">
        <v>90</v>
      </c>
      <c r="W17" s="41"/>
      <c r="X17" s="155" t="s">
        <v>4</v>
      </c>
      <c r="Y17" s="41"/>
      <c r="Z17" s="155" t="s">
        <v>7</v>
      </c>
      <c r="AA17" s="41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1"/>
      <c r="F19" s="47" t="s">
        <v>1</v>
      </c>
      <c r="G19" s="41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1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37500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301250</v>
      </c>
      <c r="S21" s="127"/>
      <c r="T21" s="3">
        <v>0</v>
      </c>
      <c r="U21" s="127"/>
      <c r="V21" s="3">
        <v>0</v>
      </c>
      <c r="W21" s="127"/>
      <c r="X21" s="3">
        <f>+(629*0.85)*4676</f>
        <v>2500023.4</v>
      </c>
      <c r="Y21" s="127"/>
      <c r="Z21" s="3">
        <v>0</v>
      </c>
      <c r="AA21" s="54"/>
      <c r="AB21" s="55">
        <f>SUM(F21:Z21)</f>
        <v>2838773.4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117000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f>+(348*0.85)*3500</f>
        <v>1035300</v>
      </c>
      <c r="Y23" s="127"/>
      <c r="Z23" s="3">
        <v>0</v>
      </c>
      <c r="AA23" s="54"/>
      <c r="AB23" s="55">
        <f>SUM(F23:Z23)</f>
        <v>1152300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56000</v>
      </c>
      <c r="I31" s="127"/>
      <c r="J31" s="191">
        <v>0</v>
      </c>
      <c r="K31" s="192"/>
      <c r="L31" s="193"/>
      <c r="M31" s="127"/>
      <c r="N31" s="191">
        <f>583654+45119</f>
        <v>628773</v>
      </c>
      <c r="O31" s="192"/>
      <c r="P31" s="193"/>
      <c r="Q31" s="127"/>
      <c r="R31" s="3">
        <v>201707</v>
      </c>
      <c r="S31" s="127"/>
      <c r="T31" s="3">
        <v>0</v>
      </c>
      <c r="U31" s="127"/>
      <c r="V31" s="3">
        <v>110000</v>
      </c>
      <c r="W31" s="127"/>
      <c r="X31" s="3">
        <f>3732*0.85*4676</f>
        <v>14833207.199999999</v>
      </c>
      <c r="Y31" s="127"/>
      <c r="Z31" s="3">
        <v>0</v>
      </c>
      <c r="AA31" s="54"/>
      <c r="AB31" s="55">
        <f>SUM(F31:Z31)</f>
        <v>15829687.199999999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3"/>
      <c r="G34" s="10"/>
      <c r="H34" s="63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210500</v>
      </c>
      <c r="I35" s="57"/>
      <c r="J35" s="194">
        <f>SUM(J21:L33)</f>
        <v>0</v>
      </c>
      <c r="K35" s="195"/>
      <c r="L35" s="196"/>
      <c r="M35" s="57"/>
      <c r="N35" s="194">
        <f>SUM(N21:P33)</f>
        <v>628773</v>
      </c>
      <c r="O35" s="195"/>
      <c r="P35" s="196"/>
      <c r="Q35" s="57"/>
      <c r="R35" s="67">
        <f>SUM(R21:R33)</f>
        <v>502957</v>
      </c>
      <c r="S35" s="57"/>
      <c r="T35" s="67">
        <f>SUM(T21:T33)</f>
        <v>0</v>
      </c>
      <c r="U35" s="57"/>
      <c r="V35" s="68">
        <f>SUM(V21:V33)</f>
        <v>110000</v>
      </c>
      <c r="W35" s="57"/>
      <c r="X35" s="68">
        <f>SUM(X21:X33)</f>
        <v>18368530.599999998</v>
      </c>
      <c r="Y35" s="57"/>
      <c r="Z35" s="68">
        <f>SUM(Z21:Z33)</f>
        <v>0</v>
      </c>
      <c r="AA35" s="57"/>
      <c r="AB35" s="68">
        <f>SUM(AB21:AB33)</f>
        <v>19820760.599999998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1"/>
      <c r="F40" s="155" t="s">
        <v>104</v>
      </c>
      <c r="G40" s="41"/>
      <c r="H40" s="182" t="s">
        <v>103</v>
      </c>
      <c r="I40" s="183"/>
      <c r="J40" s="184"/>
      <c r="K40" s="41"/>
      <c r="L40" s="182" t="s">
        <v>106</v>
      </c>
      <c r="M40" s="183"/>
      <c r="N40" s="184"/>
      <c r="O40" s="42"/>
      <c r="R40" s="185"/>
      <c r="S40" s="185"/>
      <c r="T40" s="185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28"/>
    </row>
    <row r="42" spans="1:37" ht="13.5" thickBot="1" x14ac:dyDescent="0.25">
      <c r="A42" s="11"/>
      <c r="B42" s="40"/>
      <c r="C42" s="80"/>
      <c r="D42" s="81"/>
      <c r="E42" s="41"/>
      <c r="F42" s="157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5"/>
      <c r="S42" s="185"/>
      <c r="T42" s="185"/>
      <c r="U42" s="41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5.95" customHeight="1" x14ac:dyDescent="0.2">
      <c r="A44" s="84"/>
      <c r="B44" s="85"/>
      <c r="C44" s="52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f>2677536*0.04</f>
        <v>107101.44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52" t="s">
        <v>111</v>
      </c>
      <c r="D46" s="53"/>
      <c r="E46" s="83"/>
      <c r="F46" s="3">
        <v>389705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389705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107101.44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1"/>
      <c r="J53" s="162" t="s">
        <v>82</v>
      </c>
      <c r="K53" s="163"/>
      <c r="L53" s="164"/>
      <c r="M53" s="41"/>
      <c r="N53" s="162" t="s">
        <v>2</v>
      </c>
      <c r="O53" s="163"/>
      <c r="P53" s="164"/>
      <c r="Q53" s="41"/>
      <c r="R53" s="155" t="s">
        <v>3</v>
      </c>
      <c r="S53" s="41"/>
      <c r="T53" s="155" t="s">
        <v>6</v>
      </c>
      <c r="U53" s="41"/>
      <c r="V53" s="155" t="s">
        <v>90</v>
      </c>
      <c r="W53" s="41"/>
      <c r="X53" s="155" t="s">
        <v>4</v>
      </c>
      <c r="Y53" s="41"/>
      <c r="Z53" s="155" t="s">
        <v>7</v>
      </c>
      <c r="AA53" s="41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1"/>
      <c r="F55" s="47" t="s">
        <v>1</v>
      </c>
      <c r="G55" s="41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1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60500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/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60500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0</v>
      </c>
      <c r="G60" s="127"/>
      <c r="H60" s="3">
        <v>305705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/>
      <c r="S60" s="127"/>
      <c r="T60" s="3">
        <v>0</v>
      </c>
      <c r="U60" s="127"/>
      <c r="V60" s="3">
        <v>60000</v>
      </c>
      <c r="W60" s="127"/>
      <c r="X60" s="3">
        <v>0</v>
      </c>
      <c r="Y60" s="127"/>
      <c r="Z60" s="3">
        <v>0</v>
      </c>
      <c r="AA60" s="54"/>
      <c r="AB60" s="55">
        <f>SUM(F60:Z60)</f>
        <v>365705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1000</v>
      </c>
      <c r="I62" s="127"/>
      <c r="J62" s="191">
        <v>0</v>
      </c>
      <c r="K62" s="192"/>
      <c r="L62" s="193"/>
      <c r="M62" s="127"/>
      <c r="N62" s="191">
        <v>45119</v>
      </c>
      <c r="O62" s="192"/>
      <c r="P62" s="193"/>
      <c r="Q62" s="127"/>
      <c r="R62" s="3"/>
      <c r="S62" s="127"/>
      <c r="T62" s="3">
        <v>0</v>
      </c>
      <c r="U62" s="127"/>
      <c r="V62" s="3">
        <v>0</v>
      </c>
      <c r="W62" s="127"/>
      <c r="X62" s="3">
        <f>+(90+90+90+90+70+105+90+90+18)*70</f>
        <v>51310</v>
      </c>
      <c r="Y62" s="127"/>
      <c r="Z62" s="3">
        <v>0</v>
      </c>
      <c r="AA62" s="54"/>
      <c r="AB62" s="55">
        <f>SUM(F62:Z62)</f>
        <v>97429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22500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22500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/>
      <c r="S66" s="127"/>
      <c r="T66" s="3">
        <v>0</v>
      </c>
      <c r="U66" s="127"/>
      <c r="V66" s="3">
        <v>50000</v>
      </c>
      <c r="W66" s="127"/>
      <c r="X66" s="3">
        <f>+(108+90+54+35+18+90)*68</f>
        <v>26860</v>
      </c>
      <c r="Y66" s="127"/>
      <c r="Z66" s="3">
        <v>0</v>
      </c>
      <c r="AA66" s="54"/>
      <c r="AB66" s="55">
        <f>SUM(F66:Z66)</f>
        <v>76860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3"/>
      <c r="G67" s="10"/>
      <c r="H67" s="63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389705</v>
      </c>
      <c r="I68" s="57"/>
      <c r="J68" s="194">
        <f>SUM(J58:L66)</f>
        <v>0</v>
      </c>
      <c r="K68" s="195"/>
      <c r="L68" s="196"/>
      <c r="M68" s="57"/>
      <c r="N68" s="194">
        <f>SUM(N58:P66)</f>
        <v>45119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110000</v>
      </c>
      <c r="W68" s="57"/>
      <c r="X68" s="68">
        <f>SUM(X58:X66)</f>
        <v>78170</v>
      </c>
      <c r="Y68" s="57"/>
      <c r="Z68" s="68">
        <f>SUM(Z58:Z66)</f>
        <v>0</v>
      </c>
      <c r="AA68" s="57"/>
      <c r="AB68" s="68">
        <f>SUM(AB58:AB66)</f>
        <v>622994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X53:X55"/>
    <mergeCell ref="Z53:Z55"/>
    <mergeCell ref="R17:R19"/>
    <mergeCell ref="R48:T48"/>
    <mergeCell ref="R40:T42"/>
    <mergeCell ref="V53:V55"/>
    <mergeCell ref="AB17:AB19"/>
    <mergeCell ref="J21:L21"/>
    <mergeCell ref="J23:L23"/>
    <mergeCell ref="J25:L25"/>
    <mergeCell ref="J17:L19"/>
    <mergeCell ref="N17:P19"/>
    <mergeCell ref="N25:P25"/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70" zoomScaleNormal="70" zoomScalePageLayoutView="93" workbookViewId="0">
      <selection activeCell="H66" sqref="H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120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150000</v>
      </c>
      <c r="G21" s="127"/>
      <c r="H21" s="3">
        <v>54999</v>
      </c>
      <c r="I21" s="127"/>
      <c r="J21" s="191">
        <v>81099</v>
      </c>
      <c r="K21" s="192"/>
      <c r="L21" s="193"/>
      <c r="M21" s="127"/>
      <c r="N21" s="191">
        <v>0</v>
      </c>
      <c r="O21" s="192"/>
      <c r="P21" s="193"/>
      <c r="Q21" s="127"/>
      <c r="R21" s="3">
        <v>11900</v>
      </c>
      <c r="S21" s="127"/>
      <c r="T21" s="3">
        <v>75000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372998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58000</v>
      </c>
      <c r="G23" s="127"/>
      <c r="H23" s="3">
        <v>138000</v>
      </c>
      <c r="I23" s="127"/>
      <c r="J23" s="191">
        <v>35528</v>
      </c>
      <c r="K23" s="192"/>
      <c r="L23" s="193"/>
      <c r="M23" s="127"/>
      <c r="N23" s="191">
        <v>0</v>
      </c>
      <c r="O23" s="192"/>
      <c r="P23" s="193"/>
      <c r="Q23" s="127"/>
      <c r="R23" s="3">
        <v>11900</v>
      </c>
      <c r="S23" s="127"/>
      <c r="T23" s="3">
        <v>125000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368428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127500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127500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45000</v>
      </c>
      <c r="G31" s="127"/>
      <c r="H31" s="3">
        <v>51000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96000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253000</v>
      </c>
      <c r="G35" s="21"/>
      <c r="H35" s="68">
        <f>SUM(H21:H33)</f>
        <v>371499</v>
      </c>
      <c r="I35" s="57"/>
      <c r="J35" s="194">
        <f>SUM(J21:L33)</f>
        <v>116627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23800</v>
      </c>
      <c r="S35" s="57"/>
      <c r="T35" s="67">
        <f>SUM(T21:T33)</f>
        <v>200000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964926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253000</v>
      </c>
      <c r="G44" s="127"/>
      <c r="H44" s="3"/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371499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624499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45000</v>
      </c>
      <c r="G58" s="127"/>
      <c r="H58" s="3">
        <v>169999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214999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30000</v>
      </c>
      <c r="G60" s="127"/>
      <c r="H60" s="3">
        <v>139500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200000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369500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45000</v>
      </c>
      <c r="G62" s="127"/>
      <c r="H62" s="3">
        <v>12000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57000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10000</v>
      </c>
      <c r="G64" s="127"/>
      <c r="H64" s="3">
        <v>15000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25000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123000</v>
      </c>
      <c r="G66" s="127"/>
      <c r="H66" s="3">
        <v>35000</v>
      </c>
      <c r="I66" s="127"/>
      <c r="J66" s="191">
        <v>116627</v>
      </c>
      <c r="K66" s="192"/>
      <c r="L66" s="193"/>
      <c r="M66" s="127"/>
      <c r="N66" s="191">
        <v>0</v>
      </c>
      <c r="O66" s="192"/>
      <c r="P66" s="193"/>
      <c r="Q66" s="127"/>
      <c r="R66" s="3">
        <v>23800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298427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253000</v>
      </c>
      <c r="G68" s="21"/>
      <c r="H68" s="68">
        <f>SUM(H58:H66)</f>
        <v>371499</v>
      </c>
      <c r="I68" s="57"/>
      <c r="J68" s="194">
        <f>SUM(J58:L66)</f>
        <v>116627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23800</v>
      </c>
      <c r="S68" s="57"/>
      <c r="T68" s="67">
        <f>SUM(T58:T66)</f>
        <v>200000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964926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4" zoomScale="80" zoomScaleNormal="80" zoomScalePageLayoutView="93" workbookViewId="0">
      <selection activeCell="N29" sqref="N29:P29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121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52000</v>
      </c>
      <c r="G21" s="127"/>
      <c r="H21" s="3">
        <f>100000+18000+4000</f>
        <v>122000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174000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38000</v>
      </c>
      <c r="G23" s="127"/>
      <c r="H23" s="3">
        <v>122000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160000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90000</v>
      </c>
      <c r="G35" s="21"/>
      <c r="H35" s="68">
        <f>SUM(H21:H33)</f>
        <v>244000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334000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193044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244000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437044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10000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10000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90000</v>
      </c>
      <c r="G60" s="127"/>
      <c r="H60" s="3">
        <v>234000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324000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90000</v>
      </c>
      <c r="G68" s="21"/>
      <c r="H68" s="68">
        <f>SUM(H58:H66)</f>
        <v>244000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334000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2" zoomScale="80" zoomScaleNormal="80" zoomScalePageLayoutView="93" workbookViewId="0">
      <selection activeCell="N27" sqref="N27:P27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122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66000</v>
      </c>
      <c r="G21" s="127"/>
      <c r="H21" s="3">
        <f>3250+4800+960+4800+960+3250</f>
        <v>18020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84020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2*11000</f>
        <v>22000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22000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3440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3440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f>9750+4620+25000+6230+(93*30)+4620+(120*30)+700</f>
        <v>57310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57310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66000</v>
      </c>
      <c r="G35" s="21"/>
      <c r="H35" s="68">
        <f>SUM(H21:H33)</f>
        <v>100770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166770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66000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100770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166770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f>4620+4620</f>
        <v>9240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9240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66000</v>
      </c>
      <c r="G60" s="127"/>
      <c r="H60" s="3">
        <f>100770-9240</f>
        <v>91530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157530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66000</v>
      </c>
      <c r="G68" s="21"/>
      <c r="H68" s="68">
        <f>SUM(H58:H66)</f>
        <v>100770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166770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7" zoomScale="80" zoomScaleNormal="80" zoomScalePageLayoutView="93" workbookViewId="0">
      <selection activeCell="R21" sqref="R2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123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71327</v>
      </c>
      <c r="G21" s="127"/>
      <c r="H21" s="3">
        <v>65215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136542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>
        <v>90000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90000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>
        <v>60000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60000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71327</v>
      </c>
      <c r="G35" s="21"/>
      <c r="H35" s="68">
        <f>SUM(H21:H33)</f>
        <v>215215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286542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71327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215215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286542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71327</v>
      </c>
      <c r="G60" s="127"/>
      <c r="H60" s="3">
        <v>215215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286542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71327</v>
      </c>
      <c r="G68" s="21"/>
      <c r="H68" s="68">
        <f>SUM(H58:H66)</f>
        <v>215215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286542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N29" sqref="N29:P29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124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53255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53255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53255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53255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53255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53255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0</v>
      </c>
      <c r="G60" s="127"/>
      <c r="H60" s="3">
        <v>53255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53255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53255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53255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0" zoomScaleNormal="80" zoomScalePageLayoutView="93" workbookViewId="0">
      <selection activeCell="H46" sqref="H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49" t="s">
        <v>105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37" ht="36.950000000000003" customHeight="1" x14ac:dyDescent="0.2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50"/>
      <c r="C6" s="15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Yosemite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125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90</v>
      </c>
      <c r="W17" s="44"/>
      <c r="X17" s="155" t="s">
        <v>4</v>
      </c>
      <c r="Y17" s="44"/>
      <c r="Z17" s="155" t="s">
        <v>7</v>
      </c>
      <c r="AA17" s="44"/>
      <c r="AB17" s="155" t="s">
        <v>0</v>
      </c>
      <c r="AC17" s="42"/>
    </row>
    <row r="18" spans="1:37" ht="5.0999999999999996" customHeight="1" x14ac:dyDescent="0.2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B18" s="156"/>
      <c r="AC18" s="42"/>
    </row>
    <row r="19" spans="1:37" s="45" customFormat="1" ht="29.1" customHeight="1" thickBot="1" x14ac:dyDescent="0.2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B19" s="157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35333</v>
      </c>
      <c r="I21" s="127"/>
      <c r="J21" s="191">
        <v>0</v>
      </c>
      <c r="K21" s="192"/>
      <c r="L21" s="193"/>
      <c r="M21" s="127"/>
      <c r="N21" s="191">
        <v>0</v>
      </c>
      <c r="O21" s="192"/>
      <c r="P21" s="193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35333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129798</v>
      </c>
      <c r="I23" s="127"/>
      <c r="J23" s="191">
        <v>0</v>
      </c>
      <c r="K23" s="192"/>
      <c r="L23" s="193"/>
      <c r="M23" s="127"/>
      <c r="N23" s="191">
        <v>0</v>
      </c>
      <c r="O23" s="192"/>
      <c r="P23" s="193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129798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>
        <v>0</v>
      </c>
      <c r="K25" s="192"/>
      <c r="L25" s="193"/>
      <c r="M25" s="127"/>
      <c r="N25" s="191">
        <v>0</v>
      </c>
      <c r="O25" s="192"/>
      <c r="P25" s="193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12960</v>
      </c>
      <c r="I27" s="127"/>
      <c r="J27" s="191">
        <v>0</v>
      </c>
      <c r="K27" s="192"/>
      <c r="L27" s="193"/>
      <c r="M27" s="127"/>
      <c r="N27" s="191">
        <v>0</v>
      </c>
      <c r="O27" s="192"/>
      <c r="P27" s="193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12960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1">
        <v>0</v>
      </c>
      <c r="K29" s="192"/>
      <c r="L29" s="193"/>
      <c r="M29" s="127"/>
      <c r="N29" s="191">
        <v>0</v>
      </c>
      <c r="O29" s="192"/>
      <c r="P29" s="193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5875</v>
      </c>
      <c r="I31" s="127"/>
      <c r="J31" s="191">
        <v>0</v>
      </c>
      <c r="K31" s="192"/>
      <c r="L31" s="193"/>
      <c r="M31" s="127"/>
      <c r="N31" s="191">
        <v>0</v>
      </c>
      <c r="O31" s="192"/>
      <c r="P31" s="193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5875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>
        <v>0</v>
      </c>
      <c r="K33" s="192"/>
      <c r="L33" s="193"/>
      <c r="M33" s="127"/>
      <c r="N33" s="191">
        <v>0</v>
      </c>
      <c r="O33" s="192"/>
      <c r="P33" s="193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71"/>
      <c r="D34" s="171"/>
      <c r="E34" s="14"/>
      <c r="F34" s="64"/>
      <c r="G34" s="10"/>
      <c r="H34" s="64"/>
      <c r="I34" s="10"/>
      <c r="J34" s="172"/>
      <c r="K34" s="172"/>
      <c r="L34" s="172"/>
      <c r="M34" s="10"/>
      <c r="N34" s="172"/>
      <c r="O34" s="172"/>
      <c r="P34" s="172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73" t="s">
        <v>0</v>
      </c>
      <c r="D35" s="174"/>
      <c r="E35" s="57"/>
      <c r="F35" s="67">
        <f>SUM(F21:F33)</f>
        <v>0</v>
      </c>
      <c r="G35" s="21"/>
      <c r="H35" s="68">
        <f>SUM(H21:H33)</f>
        <v>183966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183966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5" t="s">
        <v>104</v>
      </c>
      <c r="G40" s="44"/>
      <c r="H40" s="182" t="s">
        <v>103</v>
      </c>
      <c r="I40" s="183"/>
      <c r="J40" s="184"/>
      <c r="K40" s="44"/>
      <c r="L40" s="182" t="s">
        <v>106</v>
      </c>
      <c r="M40" s="183"/>
      <c r="N40" s="184"/>
      <c r="O40" s="42"/>
      <c r="R40" s="185"/>
      <c r="S40" s="185"/>
      <c r="T40" s="18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5"/>
      <c r="S41" s="185"/>
      <c r="T41" s="185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57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5"/>
      <c r="S42" s="185"/>
      <c r="T42" s="185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183966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71"/>
      <c r="D47" s="171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73" t="s">
        <v>0</v>
      </c>
      <c r="D48" s="174"/>
      <c r="E48" s="83"/>
      <c r="F48" s="67">
        <f>SUM(F44:F46)</f>
        <v>183966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1"/>
      <c r="S48" s="181"/>
      <c r="T48" s="181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90</v>
      </c>
      <c r="W53" s="44"/>
      <c r="X53" s="155" t="s">
        <v>4</v>
      </c>
      <c r="Y53" s="44"/>
      <c r="Z53" s="155" t="s">
        <v>7</v>
      </c>
      <c r="AA53" s="44"/>
      <c r="AB53" s="155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B54" s="156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B55" s="157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86" t="s">
        <v>96</v>
      </c>
      <c r="D58" s="187" t="s">
        <v>83</v>
      </c>
      <c r="E58" s="21"/>
      <c r="F58" s="3">
        <v>0</v>
      </c>
      <c r="G58" s="127"/>
      <c r="H58" s="3">
        <v>0</v>
      </c>
      <c r="I58" s="127"/>
      <c r="J58" s="191">
        <v>0</v>
      </c>
      <c r="K58" s="192"/>
      <c r="L58" s="193"/>
      <c r="M58" s="127"/>
      <c r="N58" s="191">
        <v>0</v>
      </c>
      <c r="O58" s="192"/>
      <c r="P58" s="193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86" t="s">
        <v>97</v>
      </c>
      <c r="D60" s="187" t="s">
        <v>84</v>
      </c>
      <c r="E60" s="21"/>
      <c r="F60" s="3">
        <v>0</v>
      </c>
      <c r="G60" s="127"/>
      <c r="H60" s="3">
        <v>183966</v>
      </c>
      <c r="I60" s="127"/>
      <c r="J60" s="191">
        <v>0</v>
      </c>
      <c r="K60" s="192"/>
      <c r="L60" s="193"/>
      <c r="M60" s="127"/>
      <c r="N60" s="191">
        <v>0</v>
      </c>
      <c r="O60" s="192"/>
      <c r="P60" s="193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183966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86" t="s">
        <v>98</v>
      </c>
      <c r="D62" s="187" t="s">
        <v>85</v>
      </c>
      <c r="E62" s="21"/>
      <c r="F62" s="3">
        <v>0</v>
      </c>
      <c r="G62" s="127"/>
      <c r="H62" s="3">
        <v>0</v>
      </c>
      <c r="I62" s="127"/>
      <c r="J62" s="191">
        <v>0</v>
      </c>
      <c r="K62" s="192"/>
      <c r="L62" s="193"/>
      <c r="M62" s="127"/>
      <c r="N62" s="191">
        <v>0</v>
      </c>
      <c r="O62" s="192"/>
      <c r="P62" s="193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86" t="s">
        <v>99</v>
      </c>
      <c r="D64" s="187" t="s">
        <v>86</v>
      </c>
      <c r="E64" s="21"/>
      <c r="F64" s="3">
        <v>0</v>
      </c>
      <c r="G64" s="127"/>
      <c r="H64" s="3">
        <v>0</v>
      </c>
      <c r="I64" s="127"/>
      <c r="J64" s="191">
        <v>0</v>
      </c>
      <c r="K64" s="192"/>
      <c r="L64" s="193"/>
      <c r="M64" s="127"/>
      <c r="N64" s="191">
        <v>0</v>
      </c>
      <c r="O64" s="192"/>
      <c r="P64" s="193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86" t="s">
        <v>100</v>
      </c>
      <c r="D66" s="187" t="s">
        <v>87</v>
      </c>
      <c r="E66" s="21"/>
      <c r="F66" s="3">
        <v>0</v>
      </c>
      <c r="G66" s="127"/>
      <c r="H66" s="3">
        <v>0</v>
      </c>
      <c r="I66" s="127"/>
      <c r="J66" s="191">
        <v>0</v>
      </c>
      <c r="K66" s="192"/>
      <c r="L66" s="193"/>
      <c r="M66" s="127"/>
      <c r="N66" s="191">
        <v>0</v>
      </c>
      <c r="O66" s="192"/>
      <c r="P66" s="193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71"/>
      <c r="D67" s="171"/>
      <c r="E67" s="14"/>
      <c r="F67" s="64"/>
      <c r="G67" s="10"/>
      <c r="H67" s="64"/>
      <c r="I67" s="10"/>
      <c r="J67" s="172"/>
      <c r="K67" s="172"/>
      <c r="L67" s="172"/>
      <c r="M67" s="10"/>
      <c r="N67" s="172"/>
      <c r="O67" s="172"/>
      <c r="P67" s="172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73" t="s">
        <v>0</v>
      </c>
      <c r="D68" s="174"/>
      <c r="E68" s="57"/>
      <c r="F68" s="67">
        <f>SUM(F58:F66)</f>
        <v>0</v>
      </c>
      <c r="G68" s="21"/>
      <c r="H68" s="68">
        <f>SUM(H58:H66)</f>
        <v>183966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183966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Pedro Mendez</cp:lastModifiedBy>
  <cp:lastPrinted>2015-10-06T23:27:55Z</cp:lastPrinted>
  <dcterms:created xsi:type="dcterms:W3CDTF">2014-05-13T19:18:33Z</dcterms:created>
  <dcterms:modified xsi:type="dcterms:W3CDTF">2015-11-30T17:53:07Z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